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530" windowHeight="10770"/>
  </bookViews>
  <sheets>
    <sheet name="FY 17 State JAG" sheetId="3" r:id="rId1"/>
  </sheets>
  <definedNames>
    <definedName name="_xlnm._FilterDatabase" localSheetId="0" hidden="1">'FY 17 State JAG'!$A$1:$L$1</definedName>
    <definedName name="_xlnm.Print_Area" localSheetId="0">'FY 17 State JAG'!$A$1:$L$71</definedName>
    <definedName name="_xlnm.Print_Titles" localSheetId="0">'FY 17 State JAG'!$1:$1</definedName>
    <definedName name="SPSS">#REF!</definedName>
  </definedNames>
  <calcPr calcId="152511"/>
</workbook>
</file>

<file path=xl/calcChain.xml><?xml version="1.0" encoding="utf-8"?>
<calcChain xmlns="http://schemas.openxmlformats.org/spreadsheetml/2006/main">
  <c r="J23" i="3" l="1"/>
  <c r="J14" i="3"/>
  <c r="J10" i="3"/>
  <c r="J54" i="3"/>
  <c r="J9" i="3" l="1"/>
  <c r="J17" i="3"/>
  <c r="J19" i="3"/>
  <c r="J30" i="3"/>
  <c r="J41" i="3"/>
  <c r="J43" i="3"/>
  <c r="J47" i="3"/>
  <c r="J53" i="3"/>
  <c r="J57" i="3"/>
  <c r="J29" i="3" l="1"/>
  <c r="K29" i="3" s="1"/>
  <c r="L29" i="3" s="1"/>
  <c r="E58" i="3" l="1"/>
  <c r="J48" i="3" l="1"/>
  <c r="B58" i="3" l="1"/>
  <c r="G11" i="3" l="1"/>
  <c r="F11" i="3"/>
  <c r="I58" i="3"/>
  <c r="J11" i="3" l="1"/>
  <c r="H58" i="3"/>
  <c r="D57" i="3"/>
  <c r="D56" i="3"/>
  <c r="D55" i="3"/>
  <c r="D54" i="3"/>
  <c r="G54" i="3" s="1"/>
  <c r="D53" i="3"/>
  <c r="D51" i="3"/>
  <c r="D50" i="3"/>
  <c r="D49" i="3"/>
  <c r="D48" i="3"/>
  <c r="D47" i="3"/>
  <c r="D46" i="3"/>
  <c r="D45" i="3"/>
  <c r="D43" i="3"/>
  <c r="D42" i="3"/>
  <c r="D41" i="3"/>
  <c r="D40" i="3"/>
  <c r="D38" i="3"/>
  <c r="D37" i="3"/>
  <c r="D36" i="3"/>
  <c r="F36" i="3" s="1"/>
  <c r="D35" i="3"/>
  <c r="D34" i="3"/>
  <c r="D33" i="3"/>
  <c r="D32" i="3"/>
  <c r="G32" i="3" s="1"/>
  <c r="J32" i="3" s="1"/>
  <c r="K32" i="3" s="1"/>
  <c r="L32" i="3" s="1"/>
  <c r="D31" i="3"/>
  <c r="D30" i="3"/>
  <c r="D29" i="3"/>
  <c r="D28" i="3"/>
  <c r="G28" i="3" s="1"/>
  <c r="J28" i="3" s="1"/>
  <c r="K28" i="3" s="1"/>
  <c r="L28" i="3" s="1"/>
  <c r="D27" i="3"/>
  <c r="D26" i="3"/>
  <c r="D25" i="3"/>
  <c r="G25" i="3" s="1"/>
  <c r="D24" i="3"/>
  <c r="G24" i="3" s="1"/>
  <c r="J24" i="3" s="1"/>
  <c r="D23" i="3"/>
  <c r="G23" i="3" s="1"/>
  <c r="D22" i="3"/>
  <c r="D21" i="3"/>
  <c r="D20" i="3"/>
  <c r="D19" i="3"/>
  <c r="D18" i="3"/>
  <c r="D17" i="3"/>
  <c r="D16" i="3"/>
  <c r="D15" i="3"/>
  <c r="D13" i="3"/>
  <c r="D12" i="3"/>
  <c r="D11" i="3"/>
  <c r="D10" i="3"/>
  <c r="D9" i="3"/>
  <c r="D8" i="3"/>
  <c r="G8" i="3" s="1"/>
  <c r="J8" i="3" s="1"/>
  <c r="D7" i="3"/>
  <c r="D6" i="3"/>
  <c r="D5" i="3"/>
  <c r="D3" i="3"/>
  <c r="D2" i="3"/>
  <c r="G2" i="3" s="1"/>
  <c r="F10" i="3" l="1"/>
  <c r="J2" i="3"/>
  <c r="F3" i="3"/>
  <c r="G3" i="3"/>
  <c r="G7" i="3"/>
  <c r="F7" i="3"/>
  <c r="G13" i="3"/>
  <c r="F13" i="3"/>
  <c r="G15" i="3"/>
  <c r="F15" i="3"/>
  <c r="F17" i="3"/>
  <c r="F19" i="3"/>
  <c r="F21" i="3"/>
  <c r="J21" i="3" s="1"/>
  <c r="F23" i="3"/>
  <c r="F25" i="3"/>
  <c r="J25" i="3" s="1"/>
  <c r="K25" i="3" s="1"/>
  <c r="L25" i="3" s="1"/>
  <c r="G27" i="3"/>
  <c r="F27" i="3"/>
  <c r="G31" i="3"/>
  <c r="F31" i="3"/>
  <c r="F33" i="3"/>
  <c r="J33" i="3" s="1"/>
  <c r="K33" i="3" s="1"/>
  <c r="L33" i="3" s="1"/>
  <c r="G35" i="3"/>
  <c r="F35" i="3"/>
  <c r="G37" i="3"/>
  <c r="F37" i="3"/>
  <c r="G39" i="3"/>
  <c r="J39" i="3" s="1"/>
  <c r="F41" i="3"/>
  <c r="G45" i="3"/>
  <c r="F45" i="3"/>
  <c r="G49" i="3"/>
  <c r="F49" i="3"/>
  <c r="F51" i="3"/>
  <c r="J51" i="3" s="1"/>
  <c r="F53" i="3"/>
  <c r="G55" i="3"/>
  <c r="F55" i="3"/>
  <c r="F5" i="3"/>
  <c r="J5" i="3" s="1"/>
  <c r="F9" i="3"/>
  <c r="G4" i="3"/>
  <c r="F4" i="3"/>
  <c r="G6" i="3"/>
  <c r="F6" i="3"/>
  <c r="G12" i="3"/>
  <c r="J12" i="3" s="1"/>
  <c r="G14" i="3"/>
  <c r="K14" i="3" s="1"/>
  <c r="L14" i="3" s="1"/>
  <c r="G16" i="3"/>
  <c r="F16" i="3"/>
  <c r="G18" i="3"/>
  <c r="F18" i="3"/>
  <c r="G20" i="3"/>
  <c r="G22" i="3"/>
  <c r="G26" i="3"/>
  <c r="J26" i="3" s="1"/>
  <c r="K26" i="3" s="1"/>
  <c r="L26" i="3" s="1"/>
  <c r="F30" i="3"/>
  <c r="K30" i="3" s="1"/>
  <c r="L30" i="3" s="1"/>
  <c r="F34" i="3"/>
  <c r="J34" i="3" s="1"/>
  <c r="K34" i="3" s="1"/>
  <c r="L34" i="3" s="1"/>
  <c r="G36" i="3"/>
  <c r="J36" i="3" s="1"/>
  <c r="K36" i="3" s="1"/>
  <c r="L36" i="3" s="1"/>
  <c r="F38" i="3"/>
  <c r="J38" i="3" s="1"/>
  <c r="K38" i="3" s="1"/>
  <c r="L38" i="3" s="1"/>
  <c r="G40" i="3"/>
  <c r="F42" i="3"/>
  <c r="J42" i="3" s="1"/>
  <c r="G44" i="3"/>
  <c r="F44" i="3"/>
  <c r="G46" i="3"/>
  <c r="G50" i="3"/>
  <c r="F50" i="3"/>
  <c r="G52" i="3"/>
  <c r="J52" i="3" s="1"/>
  <c r="F54" i="3"/>
  <c r="G56" i="3"/>
  <c r="F56" i="3"/>
  <c r="K11" i="3"/>
  <c r="L11" i="3" s="1"/>
  <c r="D58" i="3"/>
  <c r="K8" i="3"/>
  <c r="J31" i="3" l="1"/>
  <c r="K31" i="3" s="1"/>
  <c r="L31" i="3" s="1"/>
  <c r="J35" i="3"/>
  <c r="K35" i="3" s="1"/>
  <c r="L35" i="3" s="1"/>
  <c r="J37" i="3"/>
  <c r="K37" i="3" s="1"/>
  <c r="L37" i="3" s="1"/>
  <c r="J3" i="3"/>
  <c r="J16" i="3"/>
  <c r="K16" i="3" s="1"/>
  <c r="L16" i="3" s="1"/>
  <c r="J6" i="3"/>
  <c r="K6" i="3" s="1"/>
  <c r="L6" i="3" s="1"/>
  <c r="K9" i="3"/>
  <c r="L9" i="3" s="1"/>
  <c r="J49" i="3"/>
  <c r="K49" i="3" s="1"/>
  <c r="L49" i="3" s="1"/>
  <c r="J27" i="3"/>
  <c r="K27" i="3" s="1"/>
  <c r="L27" i="3" s="1"/>
  <c r="J18" i="3"/>
  <c r="K18" i="3" s="1"/>
  <c r="L18" i="3" s="1"/>
  <c r="L8" i="3"/>
  <c r="K5" i="3"/>
  <c r="L5" i="3" s="1"/>
  <c r="J50" i="3"/>
  <c r="K50" i="3" s="1"/>
  <c r="L50" i="3" s="1"/>
  <c r="K2" i="3"/>
  <c r="L2" i="3" s="1"/>
  <c r="J44" i="3"/>
  <c r="K44" i="3" s="1"/>
  <c r="L44" i="3" s="1"/>
  <c r="K42" i="3"/>
  <c r="L42" i="3" s="1"/>
  <c r="J55" i="3"/>
  <c r="K55" i="3" s="1"/>
  <c r="L55" i="3" s="1"/>
  <c r="K53" i="3"/>
  <c r="L53" i="3" s="1"/>
  <c r="K51" i="3"/>
  <c r="L51" i="3" s="1"/>
  <c r="K41" i="3"/>
  <c r="L41" i="3" s="1"/>
  <c r="K23" i="3"/>
  <c r="L23" i="3" s="1"/>
  <c r="K21" i="3"/>
  <c r="L21" i="3" s="1"/>
  <c r="K19" i="3"/>
  <c r="L19" i="3" s="1"/>
  <c r="K17" i="3"/>
  <c r="L17" i="3" s="1"/>
  <c r="J15" i="3"/>
  <c r="K15" i="3" s="1"/>
  <c r="L15" i="3" s="1"/>
  <c r="J13" i="3"/>
  <c r="K13" i="3" s="1"/>
  <c r="L13" i="3" s="1"/>
  <c r="J7" i="3"/>
  <c r="K7" i="3" s="1"/>
  <c r="L7" i="3" s="1"/>
  <c r="K48" i="3"/>
  <c r="L48" i="3" s="1"/>
  <c r="J40" i="3"/>
  <c r="K40" i="3" s="1"/>
  <c r="L40" i="3" s="1"/>
  <c r="J22" i="3"/>
  <c r="K22" i="3" s="1"/>
  <c r="L22" i="3" s="1"/>
  <c r="K10" i="3"/>
  <c r="K47" i="3"/>
  <c r="L47" i="3" s="1"/>
  <c r="K39" i="3"/>
  <c r="L39" i="3" s="1"/>
  <c r="J56" i="3"/>
  <c r="K56" i="3" s="1"/>
  <c r="L56" i="3" s="1"/>
  <c r="K54" i="3"/>
  <c r="L54" i="3" s="1"/>
  <c r="J46" i="3"/>
  <c r="K46" i="3" s="1"/>
  <c r="L46" i="3" s="1"/>
  <c r="K24" i="3"/>
  <c r="L24" i="3" s="1"/>
  <c r="J20" i="3"/>
  <c r="K20" i="3" s="1"/>
  <c r="L20" i="3" s="1"/>
  <c r="K12" i="3"/>
  <c r="L12" i="3" s="1"/>
  <c r="J4" i="3"/>
  <c r="K4" i="3" s="1"/>
  <c r="K57" i="3"/>
  <c r="L57" i="3" s="1"/>
  <c r="J45" i="3"/>
  <c r="K45" i="3" s="1"/>
  <c r="L45" i="3" s="1"/>
  <c r="K52" i="3"/>
  <c r="L52" i="3" s="1"/>
  <c r="K43" i="3"/>
  <c r="L43" i="3" s="1"/>
  <c r="G58" i="3"/>
  <c r="F58" i="3"/>
  <c r="J58" i="3" l="1"/>
  <c r="K3" i="3"/>
  <c r="L3" i="3" s="1"/>
  <c r="L10" i="3"/>
  <c r="L4" i="3"/>
  <c r="K58" i="3" l="1"/>
  <c r="L58" i="3"/>
</calcChain>
</file>

<file path=xl/sharedStrings.xml><?xml version="1.0" encoding="utf-8"?>
<sst xmlns="http://schemas.openxmlformats.org/spreadsheetml/2006/main" count="170" uniqueCount="94">
  <si>
    <t>Alaska</t>
  </si>
  <si>
    <t>Arizona</t>
  </si>
  <si>
    <t>Arkansas</t>
  </si>
  <si>
    <t>California</t>
  </si>
  <si>
    <t>Colorado</t>
  </si>
  <si>
    <t>Connecticut</t>
  </si>
  <si>
    <t>Georgia</t>
  </si>
  <si>
    <t>Hawaii</t>
  </si>
  <si>
    <t>Idaho</t>
  </si>
  <si>
    <t>Illinois</t>
  </si>
  <si>
    <t>Indiana</t>
  </si>
  <si>
    <t>Iowa</t>
  </si>
  <si>
    <t>Kentucky</t>
  </si>
  <si>
    <t>Maine</t>
  </si>
  <si>
    <t>Massachusetts</t>
  </si>
  <si>
    <t>Minnesota</t>
  </si>
  <si>
    <t>Montana</t>
  </si>
  <si>
    <t>Nebraska</t>
  </si>
  <si>
    <t>New Hampshire</t>
  </si>
  <si>
    <t>New Jersey</t>
  </si>
  <si>
    <t>New Mexico</t>
  </si>
  <si>
    <t>New York</t>
  </si>
  <si>
    <t>North Carolina</t>
  </si>
  <si>
    <t>North Dakota</t>
  </si>
  <si>
    <t>Oklahoma</t>
  </si>
  <si>
    <t>Oregon</t>
  </si>
  <si>
    <t>Rhode Island</t>
  </si>
  <si>
    <t>Texas</t>
  </si>
  <si>
    <t>Utah</t>
  </si>
  <si>
    <t>Vermont</t>
  </si>
  <si>
    <t>Virginia</t>
  </si>
  <si>
    <t>Washington</t>
  </si>
  <si>
    <t>West Virginia</t>
  </si>
  <si>
    <t>Wisconsin</t>
  </si>
  <si>
    <t>American Samoa</t>
  </si>
  <si>
    <t>District of Columbia</t>
  </si>
  <si>
    <t>Puerto Rico</t>
  </si>
  <si>
    <t>Totals:</t>
  </si>
  <si>
    <t>A:</t>
  </si>
  <si>
    <t>State/Territory</t>
  </si>
  <si>
    <t>B:</t>
  </si>
  <si>
    <t>C:</t>
  </si>
  <si>
    <t>D:</t>
  </si>
  <si>
    <t>E:</t>
  </si>
  <si>
    <t>F:</t>
  </si>
  <si>
    <t>G:</t>
  </si>
  <si>
    <t>H:</t>
  </si>
  <si>
    <t>A. State/Territory</t>
  </si>
  <si>
    <t>I.</t>
  </si>
  <si>
    <t>Alabama</t>
  </si>
  <si>
    <t>Delaware</t>
  </si>
  <si>
    <t>Florida</t>
  </si>
  <si>
    <t>Guam</t>
  </si>
  <si>
    <t>Kansas</t>
  </si>
  <si>
    <t>N/A</t>
  </si>
  <si>
    <t>J</t>
  </si>
  <si>
    <t>Louisiana</t>
  </si>
  <si>
    <t>Maryland</t>
  </si>
  <si>
    <t>Michigan</t>
  </si>
  <si>
    <t>Mississippi</t>
  </si>
  <si>
    <t>Missouri</t>
  </si>
  <si>
    <t>Nevada</t>
  </si>
  <si>
    <t>No. Mariana Islands</t>
  </si>
  <si>
    <t>Ohio</t>
  </si>
  <si>
    <t>Pennsylvania</t>
  </si>
  <si>
    <t>South Carolina</t>
  </si>
  <si>
    <t>South Dakota</t>
  </si>
  <si>
    <t>Tennessee</t>
  </si>
  <si>
    <t>Virgin Islands</t>
  </si>
  <si>
    <t>Wyoming</t>
  </si>
  <si>
    <t>K</t>
  </si>
  <si>
    <t>L</t>
  </si>
  <si>
    <t>Required Variable Pass-Through (VPT) percentage for each State's initial allocation; calculated by BJS. VPT is not applicable to the Territories.</t>
  </si>
  <si>
    <t>Based on the statutory JAG formula, each State's total allocation is split 60/40 between States and units of local government. Each state is eligible for an initial 60% of the total state allocation.
The 60/40 split applies to states only; not Territories or the District of Columbia.</t>
  </si>
  <si>
    <t xml:space="preserve"> B. Initial 60% Allocations    </t>
  </si>
  <si>
    <t xml:space="preserve">C. Variable Pass-Through (VPT) Rate </t>
  </si>
  <si>
    <t>The sum of allocations for units of local governments within a state that do not qualify for a direct allocation of at least $10,000. States must pass-through 100% of the less than $10,000 funds to ineligible jurisdictions and/or the state police. The &lt;$10,000 amounts apply to states only; not Territories or the District of Columbia.</t>
  </si>
  <si>
    <t>E. Less than $10,000 Allocations</t>
  </si>
  <si>
    <t>F. 10% SORNA Penalty Amounts</t>
  </si>
  <si>
    <t xml:space="preserve">G. 5% PREA Reduction Amounts             </t>
  </si>
  <si>
    <t xml:space="preserve">D. Initial Required VPT Amounts                    </t>
  </si>
  <si>
    <t>The total amount (10%) State's may utilize for administrative costs. This amount represents 10% of the total allocation shown in column J.</t>
  </si>
  <si>
    <t xml:space="preserve">Each State is eligible to submit an application to BJA for this amount.                                                                                                                                                                                                                                                                                                                                                                                                                                                                                                                                                                                                                                                                                                                                             This amount is calculated by: 
1. Taking the sum of each State or Territory's initial 60% allocation (Column B) and &lt;$10K allocation (Column E - States only) and then;
2. Subtracting applicable SORNA and/or PREA Penalty/Reduction amounts based on compliance (columns F and/or G) and finally; 
3. Adding applicable SORNA and/or PREA Bonus (columns H and/or I).   </t>
  </si>
  <si>
    <r>
      <rPr>
        <b/>
        <sz val="9"/>
        <rFont val="Arial"/>
        <family val="2"/>
      </rPr>
      <t xml:space="preserve">The Final Total Required Variable Pass-Through (VPT) amounts were calculated by subtracting the Maximum Allowable Administrative Costs (Column K) from the Initial 60% Initial Allocations (Column B) and then multiplying the resulting total by the mandatory Variable Pass-Through (VPT) Rate (Column C)                                                                                                                      </t>
    </r>
    <r>
      <rPr>
        <sz val="9"/>
        <rFont val="Arial"/>
        <family val="2"/>
      </rPr>
      <t xml:space="preserve">                        </t>
    </r>
  </si>
  <si>
    <t xml:space="preserve">J. Final Allocations         </t>
  </si>
  <si>
    <t xml:space="preserve">
K. Maximum (10%) Allowable Administrative Costs          </t>
  </si>
  <si>
    <t xml:space="preserve">I. PREA Reallocation Bonus Amounts    </t>
  </si>
  <si>
    <t>L. Final Required VPT Amounts</t>
  </si>
  <si>
    <t xml:space="preserve">H. SORNA Compliance Bonus Amounts             </t>
  </si>
  <si>
    <r>
      <rPr>
        <b/>
        <sz val="12"/>
        <color rgb="FFFF0000"/>
        <rFont val="Arial"/>
        <family val="2"/>
      </rPr>
      <t xml:space="preserve">Please disregard amounts listed in this column. </t>
    </r>
    <r>
      <rPr>
        <b/>
        <sz val="12"/>
        <rFont val="Arial"/>
        <family val="2"/>
      </rPr>
      <t xml:space="preserve"> </t>
    </r>
    <r>
      <rPr>
        <b/>
        <sz val="9"/>
        <rFont val="Arial"/>
        <family val="2"/>
      </rPr>
      <t xml:space="preserve">                                                                                                                                                                                                                                                                                                                                                                                                           Initial Required Variable Pass-Through (VPT) amounts were only utilized to determine final Sex Offender Registration and Notification Act (SORNA) Penalty and Prison Rape Elimination Act (PREA) Reduction amounts for non-compliant States/Territories.</t>
    </r>
  </si>
  <si>
    <t xml:space="preserve">SORNA Compliance Bonus Amounts represent the additional JAG funds that are distributed to those states and territories that were in compliance with the Sex Offender Registration and Notification Act (SORNA) by the Office of Sex Offender Sentencing, Monitoring, Apprehending, Registering, and Tracking (SMART) in FY 2016. These bonus funds were calculated based on a modified JAG formula and distributed  among eligible states and territories.
Any state or territory that has come into compliance during FY 2017 may be eligible for SORNA compliant bonus funds in FY 2018. </t>
  </si>
  <si>
    <t>PREA Reallocation Bonus Amounts represent the additional JAG funds that are distributed to those states and territories whose governor  either submitted a certification of full compliance with the National PREA Standards or submitted assurance that such 5 % will be used only for the purpose of enabling the state/territory to achieve and certify full compliance with the Standards in future years. These bonus funds were calculated based on a modified JAG formula and distributed  among those eligible states and territories.</t>
  </si>
  <si>
    <t>Under Fiscal Year 2017 JAG, States and Territories certified as non-compliant with the Sex Offender Registration and Notification Act (SORNA) by the Office of Sex Offender Sentencing, Monitoring, Apprehending, Registering, and Tracking (SMART), will be penalized 10% of the sum of their initial eligible State 60% allocation (Column B), minus the initial required VPT amount (Column D), plus their &lt;$10K allocation (Column E).
*For the District of Columbia and the territories, the penalty will be assessed on the full allocation because the entire allocation goes to the Territory or District government.                                                                                                                                                                                                                                                                                                                                                                                                                                               
States/Territories for which the SMART Office has granted waivers for continued work towards SORNA compliance show penalty amounts in black font.                                                                                                                                                                                                                                                       
States/Territories that did not request a waiver from the SMART Office show penalty amounts in red font.</t>
  </si>
  <si>
    <t>Under Fiscal Year 2017 JAG, states and territories whose governor did not submit a certification of full compliance with the National Prison Rape Elimination Act (PREA) Standards Audit Year 3 (August 20, 2015 – August 19, 2016) of the first 3-year audit cycle, will be reduced 5% of the sum of their initial eligible State 60% allocation (Column B), minus the initial required VPT amount (Column D), plus their &lt;$10K allocation (Column E).                                                                                                                                          
                                                                                                                                                                                                                                                                                                                                                                                                                                                                                                       *For the District of Columbia and the territories, the reduction will be assessed on the full allocation because the entire allocation goes to the territory or district government.                                                                                                                                                                                                                                                                                                                                                                                                                                                                                                                                                                                                                                                                                                                                                                                                                                                                                        
States/territories whose governor submitted an assurance that such 5 % will be used only for the purpose of enabling the state/territory to achieve and certify full compliance with the Standards in future years through a PREA Reallocation award are shown in black font. Those states/territories whose governor chose to have the impacted FY 2017 funds held in abeyance, per 42 U.S.C. §15607(e)(2)(E), are highlighted in yellow.                                                                                                                                                                                                                                                                                                                                                                                                                                       
The 5% reduction amounts for the states/territories whose governor did not submit a certification of full compliance or an assurance that such 5% will be used only for the purpose of enabling the state/territory to achieve and certify full compliance with the Standards are  red font.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</si>
</sst>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
    <numFmt numFmtId="165" formatCode="_(* #,##0.00_);_(* \(#,##0.00\);_(* \-??_);_(@_)"/>
    <numFmt numFmtId="166" formatCode="0.0%"/>
    <numFmt numFmtId="167" formatCode="&quot;$&quot;#,##0.00"/>
  </numFmts>
  <fonts count="34" x14ac:knownFonts="1">
    <font>
      <sz val="8"/>
      <name val="Courier"/>
    </font>
    <font>
      <sz val="11"/>
      <color theme="1"/>
      <name val="Calibri"/>
      <family val="2"/>
      <scheme val="minor"/>
    </font>
    <font>
      <sz val="8"/>
      <name val="Courier"/>
      <family val="3"/>
    </font>
    <font>
      <b/>
      <sz val="18"/>
      <color theme="3"/>
      <name val="Cambria"/>
      <family val="2"/>
      <scheme val="major"/>
    </font>
    <font>
      <sz val="10"/>
      <name val="Arial"/>
      <family val="2"/>
    </font>
    <font>
      <sz val="10"/>
      <name val="Arial"/>
      <family val="2"/>
    </font>
    <font>
      <u/>
      <sz val="10"/>
      <color indexed="12"/>
      <name val="Arial"/>
      <family val="2"/>
    </font>
    <font>
      <b/>
      <sz val="9"/>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1"/>
      <color theme="1"/>
      <name val="Times New Roman"/>
      <family val="2"/>
    </font>
    <font>
      <sz val="11"/>
      <color rgb="FFFF0000"/>
      <name val="Times New Roman"/>
      <family val="2"/>
    </font>
    <font>
      <sz val="9"/>
      <name val="Arial"/>
      <family val="2"/>
    </font>
    <font>
      <sz val="10"/>
      <name val="Arial"/>
      <family val="2"/>
    </font>
    <font>
      <sz val="10"/>
      <name val="MS Sans Serif"/>
      <family val="2"/>
    </font>
    <font>
      <sz val="8"/>
      <name val="Courier"/>
      <family val="3"/>
    </font>
    <font>
      <sz val="10"/>
      <name val="Arial"/>
      <family val="2"/>
    </font>
    <font>
      <u/>
      <sz val="10"/>
      <color indexed="12"/>
      <name val="MS Sans Serif"/>
      <family val="2"/>
    </font>
    <font>
      <b/>
      <sz val="9"/>
      <color rgb="FFFF0000"/>
      <name val="Arial"/>
      <family val="2"/>
    </font>
    <font>
      <b/>
      <sz val="9"/>
      <color rgb="FF00B050"/>
      <name val="Arial"/>
      <family val="2"/>
    </font>
    <font>
      <b/>
      <sz val="12"/>
      <color rgb="FFFF0000"/>
      <name val="Arial"/>
      <family val="2"/>
    </font>
    <font>
      <b/>
      <sz val="12"/>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85">
    <xf numFmtId="0" fontId="0" fillId="0" borderId="0"/>
    <xf numFmtId="0" fontId="3" fillId="0" borderId="0" applyNumberFormat="0" applyFill="0" applyBorder="0" applyAlignment="0" applyProtection="0"/>
    <xf numFmtId="0" fontId="4"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3" borderId="0" applyNumberFormat="0" applyBorder="0" applyAlignment="0" applyProtection="0"/>
    <xf numFmtId="0" fontId="11" fillId="6" borderId="4" applyNumberFormat="0" applyAlignment="0" applyProtection="0"/>
    <xf numFmtId="0" fontId="12" fillId="7" borderId="7"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ill="0" applyBorder="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8" fillId="5" borderId="4" applyNumberFormat="0" applyAlignment="0" applyProtection="0"/>
    <xf numFmtId="0" fontId="19" fillId="0" borderId="6" applyNumberFormat="0" applyFill="0" applyAlignment="0" applyProtection="0"/>
    <xf numFmtId="0" fontId="20" fillId="4" borderId="0" applyNumberFormat="0" applyBorder="0" applyAlignment="0" applyProtection="0"/>
    <xf numFmtId="0" fontId="1" fillId="0" borderId="0"/>
    <xf numFmtId="0" fontId="5" fillId="0" borderId="0"/>
    <xf numFmtId="0" fontId="1" fillId="0" borderId="0"/>
    <xf numFmtId="0" fontId="8" fillId="0" borderId="0"/>
    <xf numFmtId="0" fontId="8"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8" fillId="8" borderId="8" applyNumberFormat="0" applyFont="0" applyAlignment="0" applyProtection="0"/>
    <xf numFmtId="0" fontId="21" fillId="6" borderId="5" applyNumberFormat="0" applyAlignment="0" applyProtection="0"/>
    <xf numFmtId="0" fontId="22" fillId="0" borderId="9" applyNumberFormat="0" applyFill="0" applyAlignment="0" applyProtection="0"/>
    <xf numFmtId="0" fontId="23" fillId="0" borderId="0" applyNumberFormat="0" applyFill="0" applyBorder="0" applyAlignment="0" applyProtection="0"/>
    <xf numFmtId="0" fontId="2" fillId="0" borderId="0"/>
    <xf numFmtId="0" fontId="2" fillId="0" borderId="0"/>
    <xf numFmtId="0" fontId="5" fillId="0" borderId="0"/>
    <xf numFmtId="0" fontId="8" fillId="0" borderId="0"/>
    <xf numFmtId="0" fontId="25" fillId="0" borderId="0"/>
    <xf numFmtId="43" fontId="4" fillId="0" borderId="0" applyFont="0" applyFill="0" applyBorder="0" applyAlignment="0" applyProtection="0"/>
    <xf numFmtId="43" fontId="4" fillId="0" borderId="0" applyFont="0" applyFill="0" applyBorder="0" applyAlignment="0" applyProtection="0"/>
    <xf numFmtId="165" fontId="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8" fillId="0" borderId="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29" fillId="0" borderId="0" applyNumberFormat="0" applyFill="0" applyBorder="0" applyAlignment="0" applyProtection="0"/>
    <xf numFmtId="0" fontId="4" fillId="0" borderId="0"/>
    <xf numFmtId="0" fontId="27" fillId="0" borderId="0"/>
    <xf numFmtId="0" fontId="4" fillId="0" borderId="0"/>
    <xf numFmtId="0" fontId="8" fillId="0" borderId="0"/>
    <xf numFmtId="0" fontId="4" fillId="0" borderId="0"/>
  </cellStyleXfs>
  <cellXfs count="47">
    <xf numFmtId="0" fontId="0" fillId="0" borderId="0" xfId="0"/>
    <xf numFmtId="164" fontId="24" fillId="0" borderId="10" xfId="45" applyNumberFormat="1" applyFont="1" applyBorder="1" applyAlignment="1">
      <alignment horizontal="center" vertical="center"/>
    </xf>
    <xf numFmtId="10" fontId="24" fillId="0" borderId="10" xfId="0" applyNumberFormat="1" applyFont="1" applyFill="1" applyBorder="1" applyAlignment="1" applyProtection="1">
      <alignment horizontal="center" vertical="center" wrapText="1"/>
      <protection locked="0"/>
    </xf>
    <xf numFmtId="164" fontId="7" fillId="0" borderId="10" xfId="45" applyNumberFormat="1" applyFont="1" applyBorder="1" applyAlignment="1">
      <alignment horizontal="center" vertical="center"/>
    </xf>
    <xf numFmtId="164" fontId="7" fillId="35" borderId="10" xfId="0" applyNumberFormat="1" applyFont="1" applyFill="1" applyBorder="1" applyAlignment="1">
      <alignment horizontal="center" vertical="center" wrapText="1"/>
    </xf>
    <xf numFmtId="164" fontId="24" fillId="0" borderId="10" xfId="0" applyNumberFormat="1" applyFont="1" applyBorder="1" applyAlignment="1">
      <alignment horizontal="center" vertical="center"/>
    </xf>
    <xf numFmtId="164" fontId="24" fillId="0" borderId="10" xfId="0" applyNumberFormat="1" applyFont="1" applyBorder="1" applyAlignment="1" applyProtection="1">
      <alignment horizontal="center" vertical="center"/>
      <protection locked="0"/>
    </xf>
    <xf numFmtId="164" fontId="24"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0" applyNumberFormat="1" applyFont="1" applyBorder="1" applyAlignment="1" applyProtection="1">
      <alignment horizontal="center" vertical="center" wrapText="1"/>
      <protection locked="0"/>
    </xf>
    <xf numFmtId="0" fontId="24" fillId="0" borderId="10" xfId="0" applyFont="1" applyBorder="1" applyAlignment="1">
      <alignment horizontal="center" vertical="center"/>
    </xf>
    <xf numFmtId="164" fontId="24" fillId="34" borderId="10" xfId="0" applyNumberFormat="1" applyFont="1" applyFill="1" applyBorder="1" applyAlignment="1">
      <alignment horizontal="center" vertical="center"/>
    </xf>
    <xf numFmtId="0" fontId="7" fillId="33" borderId="10" xfId="0" applyNumberFormat="1" applyFont="1" applyFill="1" applyBorder="1" applyAlignment="1" applyProtection="1">
      <alignment horizontal="center" vertical="center" wrapText="1"/>
      <protection locked="0"/>
    </xf>
    <xf numFmtId="164" fontId="7" fillId="33" borderId="10" xfId="0" applyNumberFormat="1" applyFont="1" applyFill="1" applyBorder="1" applyAlignment="1">
      <alignment horizontal="center" vertical="center"/>
    </xf>
    <xf numFmtId="0" fontId="7" fillId="0" borderId="10" xfId="0" applyFont="1" applyBorder="1" applyAlignment="1">
      <alignment horizontal="center" vertical="center"/>
    </xf>
    <xf numFmtId="164" fontId="7" fillId="33" borderId="10" xfId="0" applyNumberFormat="1" applyFont="1" applyFill="1" applyBorder="1" applyAlignment="1">
      <alignment horizontal="center" vertical="center" wrapText="1"/>
    </xf>
    <xf numFmtId="166" fontId="24" fillId="0" borderId="10" xfId="0" applyNumberFormat="1" applyFont="1" applyBorder="1" applyAlignment="1">
      <alignment horizontal="center" vertical="center"/>
    </xf>
    <xf numFmtId="166" fontId="24" fillId="0" borderId="10" xfId="0" applyNumberFormat="1" applyFont="1" applyFill="1" applyBorder="1" applyAlignment="1">
      <alignment horizontal="center" vertical="center"/>
    </xf>
    <xf numFmtId="164" fontId="24" fillId="0" borderId="10" xfId="0" applyNumberFormat="1" applyFont="1" applyFill="1" applyBorder="1" applyAlignment="1" applyProtection="1">
      <alignment horizontal="center" vertical="center"/>
      <protection locked="0"/>
    </xf>
    <xf numFmtId="164" fontId="24" fillId="0" borderId="10" xfId="45"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10" fontId="7" fillId="33" borderId="10" xfId="0" applyNumberFormat="1"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167" fontId="7" fillId="33" borderId="10" xfId="0" applyNumberFormat="1" applyFont="1" applyFill="1" applyBorder="1" applyAlignment="1">
      <alignment horizontal="center" vertical="center" wrapText="1"/>
    </xf>
    <xf numFmtId="164" fontId="7" fillId="33" borderId="10" xfId="0" applyNumberFormat="1" applyFont="1" applyFill="1" applyBorder="1" applyAlignment="1" applyProtection="1">
      <alignment horizontal="center" vertical="center"/>
    </xf>
    <xf numFmtId="164" fontId="7" fillId="35" borderId="10" xfId="0" applyNumberFormat="1" applyFont="1" applyFill="1" applyBorder="1" applyAlignment="1" applyProtection="1">
      <alignment horizontal="center" vertical="center"/>
    </xf>
    <xf numFmtId="164" fontId="24" fillId="0" borderId="10" xfId="2" applyNumberFormat="1" applyFont="1" applyBorder="1" applyAlignment="1">
      <alignment horizontal="center" vertical="center"/>
    </xf>
    <xf numFmtId="164" fontId="7" fillId="33" borderId="10" xfId="0" applyNumberFormat="1" applyFont="1" applyFill="1" applyBorder="1" applyAlignment="1" applyProtection="1">
      <alignment horizontal="center" vertical="center"/>
      <protection locked="0"/>
    </xf>
    <xf numFmtId="167" fontId="24" fillId="0" borderId="10" xfId="0" applyNumberFormat="1" applyFont="1" applyBorder="1" applyAlignment="1">
      <alignment horizontal="center" vertical="center"/>
    </xf>
    <xf numFmtId="3" fontId="24" fillId="0" borderId="10" xfId="0" applyNumberFormat="1" applyFont="1" applyFill="1" applyBorder="1" applyAlignment="1">
      <alignment horizontal="center" vertical="center"/>
    </xf>
    <xf numFmtId="3" fontId="24" fillId="0" borderId="10" xfId="0" applyNumberFormat="1" applyFont="1" applyBorder="1" applyAlignment="1">
      <alignment horizontal="center" vertical="center"/>
    </xf>
    <xf numFmtId="164" fontId="7" fillId="0" borderId="10" xfId="0" applyNumberFormat="1" applyFont="1" applyBorder="1" applyAlignment="1">
      <alignment horizontal="center" vertical="center" wrapText="1"/>
    </xf>
    <xf numFmtId="164" fontId="24" fillId="0" borderId="10" xfId="69" applyNumberFormat="1" applyFont="1" applyBorder="1" applyAlignment="1">
      <alignment horizontal="center" vertical="center" wrapText="1"/>
    </xf>
    <xf numFmtId="164" fontId="31" fillId="0" borderId="10" xfId="0" applyNumberFormat="1" applyFont="1" applyBorder="1" applyAlignment="1">
      <alignment horizontal="center" vertical="center" wrapText="1"/>
    </xf>
    <xf numFmtId="164" fontId="30" fillId="0" borderId="10" xfId="0" applyNumberFormat="1" applyFont="1" applyFill="1" applyBorder="1" applyAlignment="1">
      <alignment horizontal="center" vertical="center"/>
    </xf>
    <xf numFmtId="164" fontId="24" fillId="0" borderId="10" xfId="45" applyNumberFormat="1" applyFont="1" applyBorder="1" applyAlignment="1">
      <alignment horizontal="center" vertical="center" wrapText="1"/>
    </xf>
    <xf numFmtId="164" fontId="24" fillId="0" borderId="10" xfId="45" applyNumberFormat="1" applyFont="1" applyFill="1" applyBorder="1" applyAlignment="1">
      <alignment horizontal="center" vertical="center" wrapText="1"/>
    </xf>
    <xf numFmtId="164" fontId="24" fillId="36" borderId="10" xfId="0" applyNumberFormat="1" applyFont="1" applyFill="1" applyBorder="1" applyAlignment="1">
      <alignment horizontal="center" vertical="center"/>
    </xf>
    <xf numFmtId="0" fontId="7" fillId="0" borderId="10" xfId="0" applyFont="1" applyBorder="1" applyAlignment="1">
      <alignment horizontal="center" vertical="center" wrapText="1"/>
    </xf>
    <xf numFmtId="164"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164" fontId="24" fillId="0" borderId="10" xfId="0" applyNumberFormat="1" applyFont="1" applyBorder="1" applyAlignment="1" applyProtection="1">
      <alignment horizontal="center"/>
      <protection locked="0"/>
    </xf>
    <xf numFmtId="164" fontId="24"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64"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7" fillId="0" borderId="10" xfId="0" applyNumberFormat="1" applyFont="1" applyBorder="1" applyAlignment="1">
      <alignment horizontal="center" vertical="center" wrapText="1"/>
    </xf>
  </cellXfs>
  <cellStyles count="85">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2" xfId="30"/>
    <cellStyle name="Comma 2 2" xfId="31"/>
    <cellStyle name="Comma 2 2 2" xfId="67"/>
    <cellStyle name="Comma 2 3" xfId="66"/>
    <cellStyle name="Comma 3" xfId="32"/>
    <cellStyle name="Comma 3 2" xfId="68"/>
    <cellStyle name="Comma 4" xfId="77"/>
    <cellStyle name="Explanatory Text 2" xfId="33"/>
    <cellStyle name="Good 2" xfId="34"/>
    <cellStyle name="Heading 1 2" xfId="35"/>
    <cellStyle name="Heading 2 2" xfId="36"/>
    <cellStyle name="Heading 3 2" xfId="37"/>
    <cellStyle name="Heading 4 2" xfId="38"/>
    <cellStyle name="Hyperlink 2" xfId="39"/>
    <cellStyle name="Hyperlink 2 2" xfId="40"/>
    <cellStyle name="Hyperlink 3" xfId="78"/>
    <cellStyle name="Hyperlink 4" xfId="79"/>
    <cellStyle name="Input 2" xfId="41"/>
    <cellStyle name="Linked Cell 2" xfId="42"/>
    <cellStyle name="Neutral 2" xfId="43"/>
    <cellStyle name="Normal" xfId="0" builtinId="0"/>
    <cellStyle name="Normal 10" xfId="61"/>
    <cellStyle name="Normal 11" xfId="81"/>
    <cellStyle name="Normal 12" xfId="76"/>
    <cellStyle name="Normal 2" xfId="2"/>
    <cellStyle name="Normal 2 2" xfId="44"/>
    <cellStyle name="Normal 2 3" xfId="45"/>
    <cellStyle name="Normal 2 3 2" xfId="69"/>
    <cellStyle name="Normal 2 4" xfId="46"/>
    <cellStyle name="Normal 2 5" xfId="65"/>
    <cellStyle name="Normal 2 5 2" xfId="84"/>
    <cellStyle name="Normal 3" xfId="47"/>
    <cellStyle name="Normal 3 2" xfId="48"/>
    <cellStyle name="Normal 3 3" xfId="49"/>
    <cellStyle name="Normal 3 3 2" xfId="70"/>
    <cellStyle name="Normal 3 4" xfId="50"/>
    <cellStyle name="Normal 3 4 2" xfId="64"/>
    <cellStyle name="Normal 3 4 2 2" xfId="83"/>
    <cellStyle name="Normal 3 4 2 3" xfId="80"/>
    <cellStyle name="Normal 3 4 3" xfId="71"/>
    <cellStyle name="Normal 3 5" xfId="62"/>
    <cellStyle name="Normal 4" xfId="51"/>
    <cellStyle name="Normal 5" xfId="52"/>
    <cellStyle name="Normal 6" xfId="53"/>
    <cellStyle name="Normal 6 2" xfId="54"/>
    <cellStyle name="Normal 6 2 2" xfId="73"/>
    <cellStyle name="Normal 6 3" xfId="72"/>
    <cellStyle name="Normal 7" xfId="55"/>
    <cellStyle name="Normal 8" xfId="56"/>
    <cellStyle name="Normal 9" xfId="63"/>
    <cellStyle name="Normal 9 2" xfId="75"/>
    <cellStyle name="Normal 9 3" xfId="74"/>
    <cellStyle name="Normal 9 4" xfId="82"/>
    <cellStyle name="Note 2" xfId="57"/>
    <cellStyle name="Output 2" xfId="58"/>
    <cellStyle name="Title" xfId="1" builtinId="15" customBuiltin="1"/>
    <cellStyle name="Total 2" xfId="59"/>
    <cellStyle name="Warning Text 2" xfId="60"/>
  </cellStyles>
  <dxfs count="0"/>
  <tableStyles count="0" defaultTableStyle="TableStyleMedium9" defaultPivotStyle="PivotStyleLight16"/>
  <colors>
    <mruColors>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zoomScaleNormal="100" workbookViewId="0">
      <pane ySplit="1" topLeftCell="A2" activePane="bottomLeft" state="frozen"/>
      <selection pane="bottomLeft" activeCell="A2" sqref="A2"/>
    </sheetView>
  </sheetViews>
  <sheetFormatPr defaultColWidth="9" defaultRowHeight="12" x14ac:dyDescent="0.15"/>
  <cols>
    <col min="1" max="1" width="18.75" style="40" customWidth="1"/>
    <col min="2" max="2" width="15.625" style="28" customWidth="1"/>
    <col min="3" max="7" width="15.625" style="5" customWidth="1"/>
    <col min="8" max="8" width="20.125" style="39" customWidth="1"/>
    <col min="9" max="9" width="15.625" style="5" customWidth="1"/>
    <col min="10" max="10" width="24.75" style="29" customWidth="1"/>
    <col min="11" max="11" width="15.625" style="30" customWidth="1"/>
    <col min="12" max="12" width="15.625" style="5" customWidth="1"/>
    <col min="13" max="13" width="11.125" style="10" bestFit="1" customWidth="1"/>
    <col min="14" max="16384" width="9" style="10"/>
  </cols>
  <sheetData>
    <row r="1" spans="1:14" ht="90" customHeight="1" x14ac:dyDescent="0.15">
      <c r="A1" s="20" t="s">
        <v>47</v>
      </c>
      <c r="B1" s="23" t="s">
        <v>74</v>
      </c>
      <c r="C1" s="21" t="s">
        <v>75</v>
      </c>
      <c r="D1" s="22" t="s">
        <v>80</v>
      </c>
      <c r="E1" s="15" t="s">
        <v>77</v>
      </c>
      <c r="F1" s="15" t="s">
        <v>78</v>
      </c>
      <c r="G1" s="15" t="s">
        <v>79</v>
      </c>
      <c r="H1" s="20" t="s">
        <v>88</v>
      </c>
      <c r="I1" s="20" t="s">
        <v>86</v>
      </c>
      <c r="J1" s="15" t="s">
        <v>84</v>
      </c>
      <c r="K1" s="15" t="s">
        <v>85</v>
      </c>
      <c r="L1" s="20" t="s">
        <v>87</v>
      </c>
    </row>
    <row r="2" spans="1:14" s="8" customFormat="1" ht="20.25" customHeight="1" x14ac:dyDescent="0.15">
      <c r="A2" s="20" t="s">
        <v>49</v>
      </c>
      <c r="B2" s="5">
        <v>2649922.2829038207</v>
      </c>
      <c r="C2" s="16">
        <v>0.59399999999999997</v>
      </c>
      <c r="D2" s="5">
        <f t="shared" ref="D2:D33" si="0">B2*C2</f>
        <v>1574053.8360448694</v>
      </c>
      <c r="E2" s="6">
        <v>616997.85526920902</v>
      </c>
      <c r="F2" s="33" t="s">
        <v>54</v>
      </c>
      <c r="G2" s="7">
        <f t="shared" ref="G2:G3" si="1">(B2-D2+E2)*0.05</f>
        <v>84643.31510640803</v>
      </c>
      <c r="H2" s="35">
        <v>47483</v>
      </c>
      <c r="I2" s="35">
        <v>1921.7521374325008</v>
      </c>
      <c r="J2" s="4">
        <f>(B2+E2)-G2+H2+I2</f>
        <v>3231681.5752040539</v>
      </c>
      <c r="K2" s="6">
        <f>J2*0.1</f>
        <v>323168.15752040542</v>
      </c>
      <c r="L2" s="7">
        <f>(B2-K2)*C2</f>
        <v>1382091.9504777486</v>
      </c>
      <c r="M2" s="2"/>
    </row>
    <row r="3" spans="1:14" ht="20.25" customHeight="1" x14ac:dyDescent="0.15">
      <c r="A3" s="12" t="s">
        <v>0</v>
      </c>
      <c r="B3" s="5">
        <v>835560.70997580478</v>
      </c>
      <c r="C3" s="16">
        <v>0.247</v>
      </c>
      <c r="D3" s="5">
        <f t="shared" si="0"/>
        <v>206383.49536402378</v>
      </c>
      <c r="E3" s="6">
        <v>76250.473317202996</v>
      </c>
      <c r="F3" s="7">
        <f>(B3-D3+E3)*0.1</f>
        <v>70542.768792898409</v>
      </c>
      <c r="G3" s="7">
        <f t="shared" si="1"/>
        <v>35271.384396449204</v>
      </c>
      <c r="H3" s="31" t="s">
        <v>54</v>
      </c>
      <c r="I3" s="35">
        <v>601.03524620528606</v>
      </c>
      <c r="J3" s="4">
        <f>(B3+E3)-F3-G3+I3</f>
        <v>806598.06534986547</v>
      </c>
      <c r="K3" s="6">
        <f>J3*0.1</f>
        <v>80659.80653498655</v>
      </c>
      <c r="L3" s="7">
        <f t="shared" ref="L3:L57" si="2">(B3-K3)*C3</f>
        <v>186460.52314988209</v>
      </c>
      <c r="N3" s="1"/>
    </row>
    <row r="4" spans="1:14" ht="26.25" customHeight="1" x14ac:dyDescent="0.15">
      <c r="A4" s="12" t="s">
        <v>34</v>
      </c>
      <c r="B4" s="26">
        <v>445013.4841</v>
      </c>
      <c r="C4" s="2">
        <v>0</v>
      </c>
      <c r="D4" s="5">
        <v>0</v>
      </c>
      <c r="E4" s="5">
        <v>0</v>
      </c>
      <c r="F4" s="7">
        <f t="shared" ref="F4:F10" si="3">(B4-D4+E4)*0.1</f>
        <v>44501.348410000006</v>
      </c>
      <c r="G4" s="7">
        <f>(B4-D4+E4)*0.05</f>
        <v>22250.674205000003</v>
      </c>
      <c r="H4" s="31" t="s">
        <v>54</v>
      </c>
      <c r="I4" s="35">
        <v>189.57315</v>
      </c>
      <c r="J4" s="4">
        <f t="shared" ref="J4:J27" si="4">(B4+E4)-F4-G4+I4</f>
        <v>378451.03463500005</v>
      </c>
      <c r="K4" s="6">
        <f>J4*0.1</f>
        <v>37845.103463500003</v>
      </c>
      <c r="L4" s="7">
        <f t="shared" si="2"/>
        <v>0</v>
      </c>
    </row>
    <row r="5" spans="1:14" ht="20.25" customHeight="1" x14ac:dyDescent="0.2">
      <c r="A5" s="12" t="s">
        <v>1</v>
      </c>
      <c r="B5" s="5">
        <v>3419129.4394835886</v>
      </c>
      <c r="C5" s="16">
        <v>0.66900000000000004</v>
      </c>
      <c r="D5" s="5">
        <f t="shared" si="0"/>
        <v>2287397.5950145209</v>
      </c>
      <c r="E5" s="41">
        <v>234644.62632238911</v>
      </c>
      <c r="F5" s="34">
        <f t="shared" si="3"/>
        <v>136637.64707914568</v>
      </c>
      <c r="G5" s="33" t="s">
        <v>54</v>
      </c>
      <c r="H5" s="31" t="s">
        <v>54</v>
      </c>
      <c r="I5" s="35">
        <v>2481.7304731041891</v>
      </c>
      <c r="J5" s="4">
        <f>(B5+E5)-F5+I5</f>
        <v>3519618.1491999365</v>
      </c>
      <c r="K5" s="6">
        <f>J5*0.1</f>
        <v>351961.81491999369</v>
      </c>
      <c r="L5" s="7">
        <f t="shared" si="2"/>
        <v>2051935.1408330451</v>
      </c>
    </row>
    <row r="6" spans="1:14" ht="20.25" customHeight="1" x14ac:dyDescent="0.2">
      <c r="A6" s="12" t="s">
        <v>2</v>
      </c>
      <c r="B6" s="5">
        <v>1854571.5138035927</v>
      </c>
      <c r="C6" s="17">
        <v>0.56000000000000005</v>
      </c>
      <c r="D6" s="5">
        <f t="shared" si="0"/>
        <v>1038560.047730012</v>
      </c>
      <c r="E6" s="41">
        <v>398936.00920239929</v>
      </c>
      <c r="F6" s="7">
        <f t="shared" si="3"/>
        <v>121494.747527598</v>
      </c>
      <c r="G6" s="34">
        <f t="shared" ref="G6:G56" si="5">(B6-D6+E6)*0.05</f>
        <v>60747.373763798998</v>
      </c>
      <c r="H6" s="31" t="s">
        <v>54</v>
      </c>
      <c r="I6" s="31" t="s">
        <v>54</v>
      </c>
      <c r="J6" s="4">
        <f>(B6+E6)-F6-G6</f>
        <v>2071265.4017145953</v>
      </c>
      <c r="K6" s="6">
        <f t="shared" ref="K6:K57" si="6">J6*0.1</f>
        <v>207126.54017145955</v>
      </c>
      <c r="L6" s="7">
        <f t="shared" si="2"/>
        <v>922569.18523399462</v>
      </c>
    </row>
    <row r="7" spans="1:14" ht="20.25" customHeight="1" x14ac:dyDescent="0.2">
      <c r="A7" s="12" t="s">
        <v>3</v>
      </c>
      <c r="B7" s="5">
        <v>17711635.770544652</v>
      </c>
      <c r="C7" s="17">
        <v>0.60899999999999999</v>
      </c>
      <c r="D7" s="5">
        <f t="shared" si="0"/>
        <v>10786386.184261693</v>
      </c>
      <c r="E7" s="41">
        <v>1194761.1803631354</v>
      </c>
      <c r="F7" s="7">
        <f t="shared" si="3"/>
        <v>812001.07666460949</v>
      </c>
      <c r="G7" s="7">
        <f t="shared" si="5"/>
        <v>406000.53833230474</v>
      </c>
      <c r="H7" s="31" t="s">
        <v>54</v>
      </c>
      <c r="I7" s="32">
        <v>12885.56049455822</v>
      </c>
      <c r="J7" s="4">
        <f t="shared" si="4"/>
        <v>17701280.896405432</v>
      </c>
      <c r="K7" s="6">
        <f t="shared" si="6"/>
        <v>1770128.0896405433</v>
      </c>
      <c r="L7" s="7">
        <f>(B7-K7)*C7</f>
        <v>9708378.1776706018</v>
      </c>
      <c r="N7" s="1"/>
    </row>
    <row r="8" spans="1:14" s="8" customFormat="1" ht="26.25" customHeight="1" x14ac:dyDescent="0.2">
      <c r="A8" s="12" t="s">
        <v>4</v>
      </c>
      <c r="B8" s="5">
        <v>2520518.6361366077</v>
      </c>
      <c r="C8" s="17">
        <v>0.58899999999999997</v>
      </c>
      <c r="D8" s="7">
        <f t="shared" si="0"/>
        <v>1484585.4766844618</v>
      </c>
      <c r="E8" s="41">
        <v>223225.75742440927</v>
      </c>
      <c r="F8" s="33" t="s">
        <v>54</v>
      </c>
      <c r="G8" s="7">
        <f t="shared" si="5"/>
        <v>62957.945843827765</v>
      </c>
      <c r="H8" s="36">
        <v>44950</v>
      </c>
      <c r="I8" s="32">
        <v>1827.7203153340399</v>
      </c>
      <c r="J8" s="25">
        <f>(B8+E8)-G8+H8+I8</f>
        <v>2727564.1680325228</v>
      </c>
      <c r="K8" s="18">
        <f t="shared" si="6"/>
        <v>272756.4168032523</v>
      </c>
      <c r="L8" s="7">
        <f t="shared" si="2"/>
        <v>1323931.9471873462</v>
      </c>
      <c r="N8" s="19"/>
    </row>
    <row r="9" spans="1:14" ht="20.25" customHeight="1" x14ac:dyDescent="0.2">
      <c r="A9" s="12" t="s">
        <v>5</v>
      </c>
      <c r="B9" s="5">
        <v>1645575.5913868421</v>
      </c>
      <c r="C9" s="17">
        <v>0.36599999999999999</v>
      </c>
      <c r="D9" s="5">
        <f t="shared" si="0"/>
        <v>602280.66644758417</v>
      </c>
      <c r="E9" s="41">
        <v>187346.39425789006</v>
      </c>
      <c r="F9" s="7">
        <f t="shared" si="3"/>
        <v>123064.13191971481</v>
      </c>
      <c r="G9" s="33" t="s">
        <v>54</v>
      </c>
      <c r="H9" s="31" t="s">
        <v>54</v>
      </c>
      <c r="I9" s="32">
        <v>1190.8324399082185</v>
      </c>
      <c r="J9" s="4">
        <f>(B9+E9)-F9+I9</f>
        <v>1711048.6861649256</v>
      </c>
      <c r="K9" s="6">
        <f t="shared" si="6"/>
        <v>171104.86861649257</v>
      </c>
      <c r="L9" s="7">
        <f t="shared" si="2"/>
        <v>539656.28453394794</v>
      </c>
      <c r="N9" s="1"/>
    </row>
    <row r="10" spans="1:14" ht="20.25" customHeight="1" x14ac:dyDescent="0.2">
      <c r="A10" s="12" t="s">
        <v>50</v>
      </c>
      <c r="B10" s="5">
        <v>863718.18755797145</v>
      </c>
      <c r="C10" s="17">
        <v>0.26400000000000001</v>
      </c>
      <c r="D10" s="5">
        <f t="shared" si="0"/>
        <v>228021.60151530447</v>
      </c>
      <c r="E10" s="41">
        <v>51420.125038648024</v>
      </c>
      <c r="F10" s="7">
        <f t="shared" si="3"/>
        <v>68711.671108131515</v>
      </c>
      <c r="G10" s="33" t="s">
        <v>54</v>
      </c>
      <c r="H10" s="35">
        <v>11963</v>
      </c>
      <c r="I10" s="32">
        <v>621.55645783614773</v>
      </c>
      <c r="J10" s="4">
        <f>(B10+E10)-F10+H10+I10</f>
        <v>859011.19794632413</v>
      </c>
      <c r="K10" s="6">
        <f t="shared" si="6"/>
        <v>85901.119794632425</v>
      </c>
      <c r="L10" s="7">
        <f t="shared" si="2"/>
        <v>205343.70588952152</v>
      </c>
      <c r="N10" s="1"/>
    </row>
    <row r="11" spans="1:14" ht="26.25" customHeight="1" x14ac:dyDescent="0.15">
      <c r="A11" s="12" t="s">
        <v>35</v>
      </c>
      <c r="B11" s="26">
        <v>1698054.6975033027</v>
      </c>
      <c r="C11" s="2">
        <v>1</v>
      </c>
      <c r="D11" s="11">
        <f t="shared" si="0"/>
        <v>1698054.6975033027</v>
      </c>
      <c r="E11" s="5">
        <v>0</v>
      </c>
      <c r="F11" s="34">
        <f>(B11)*0.1</f>
        <v>169805.46975033029</v>
      </c>
      <c r="G11" s="7">
        <f>(B11)*0.05</f>
        <v>84902.734875165144</v>
      </c>
      <c r="H11" s="31" t="s">
        <v>54</v>
      </c>
      <c r="I11" s="32">
        <v>734.36273164263866</v>
      </c>
      <c r="J11" s="4">
        <f t="shared" si="4"/>
        <v>1444080.8556094498</v>
      </c>
      <c r="K11" s="6">
        <f t="shared" si="6"/>
        <v>144408.08556094498</v>
      </c>
      <c r="L11" s="7">
        <f t="shared" si="2"/>
        <v>1553646.6119423578</v>
      </c>
      <c r="N11" s="1"/>
    </row>
    <row r="12" spans="1:14" ht="20.25" customHeight="1" x14ac:dyDescent="0.2">
      <c r="A12" s="12" t="s">
        <v>51</v>
      </c>
      <c r="B12" s="5">
        <v>10007697.622463191</v>
      </c>
      <c r="C12" s="17">
        <v>0.70399999999999996</v>
      </c>
      <c r="D12" s="5">
        <f t="shared" si="0"/>
        <v>7045419.1262140861</v>
      </c>
      <c r="E12" s="41">
        <v>677285.41497544665</v>
      </c>
      <c r="F12" s="33" t="s">
        <v>54</v>
      </c>
      <c r="G12" s="7">
        <f t="shared" si="5"/>
        <v>181978.19556122759</v>
      </c>
      <c r="H12" s="35">
        <v>200822</v>
      </c>
      <c r="I12" s="32">
        <v>7277.4885833566441</v>
      </c>
      <c r="J12" s="4">
        <f>(B12+E12)-G12+H12+I12</f>
        <v>10711104.330460766</v>
      </c>
      <c r="K12" s="6">
        <f t="shared" si="6"/>
        <v>1071110.4330460767</v>
      </c>
      <c r="L12" s="7">
        <f t="shared" si="2"/>
        <v>6291357.3813496483</v>
      </c>
      <c r="N12" s="1"/>
    </row>
    <row r="13" spans="1:14" ht="20.25" customHeight="1" x14ac:dyDescent="0.2">
      <c r="A13" s="12" t="s">
        <v>6</v>
      </c>
      <c r="B13" s="5">
        <v>4761646.1354367835</v>
      </c>
      <c r="C13" s="17">
        <v>0.63700000000000001</v>
      </c>
      <c r="D13" s="5">
        <f t="shared" si="0"/>
        <v>3033168.5882732309</v>
      </c>
      <c r="E13" s="41">
        <v>773885.75695785927</v>
      </c>
      <c r="F13" s="7">
        <f>(B13-D13+E13)*0.1</f>
        <v>250236.33041214119</v>
      </c>
      <c r="G13" s="37">
        <f t="shared" si="5"/>
        <v>125118.1652060706</v>
      </c>
      <c r="H13" s="31" t="s">
        <v>54</v>
      </c>
      <c r="I13" s="32">
        <v>3459.0360023219209</v>
      </c>
      <c r="J13" s="4">
        <f t="shared" si="4"/>
        <v>5163636.4327787533</v>
      </c>
      <c r="K13" s="6">
        <f t="shared" si="6"/>
        <v>516363.64327787538</v>
      </c>
      <c r="L13" s="7">
        <f t="shared" si="2"/>
        <v>2704244.9475052245</v>
      </c>
      <c r="N13" s="1"/>
    </row>
    <row r="14" spans="1:14" ht="20.25" customHeight="1" x14ac:dyDescent="0.15">
      <c r="A14" s="12" t="s">
        <v>52</v>
      </c>
      <c r="B14" s="26">
        <v>664199.23</v>
      </c>
      <c r="C14" s="2">
        <v>0</v>
      </c>
      <c r="D14" s="5">
        <v>0</v>
      </c>
      <c r="E14" s="5">
        <v>0</v>
      </c>
      <c r="F14" s="33" t="s">
        <v>54</v>
      </c>
      <c r="G14" s="7">
        <f t="shared" si="5"/>
        <v>33209.961499999998</v>
      </c>
      <c r="H14" s="35">
        <v>2509</v>
      </c>
      <c r="I14" s="32">
        <v>282.94499999999999</v>
      </c>
      <c r="J14" s="4">
        <f>(B14+E14)-G14+H14+I14</f>
        <v>633781.21349999995</v>
      </c>
      <c r="K14" s="6">
        <f>J14*0.1</f>
        <v>63378.121350000001</v>
      </c>
      <c r="L14" s="7">
        <f>(B14-K14)*C14</f>
        <v>0</v>
      </c>
      <c r="N14" s="1"/>
    </row>
    <row r="15" spans="1:14" ht="20.25" customHeight="1" x14ac:dyDescent="0.15">
      <c r="A15" s="12" t="s">
        <v>7</v>
      </c>
      <c r="B15" s="5">
        <v>912142.06312326388</v>
      </c>
      <c r="C15" s="16">
        <v>0.47</v>
      </c>
      <c r="D15" s="5">
        <f t="shared" si="0"/>
        <v>428706.76966793399</v>
      </c>
      <c r="E15" s="6">
        <v>0</v>
      </c>
      <c r="F15" s="7">
        <f t="shared" ref="F15:F19" si="7">(B15-D15+E15)*0.1</f>
        <v>48343.529345532996</v>
      </c>
      <c r="G15" s="7">
        <f t="shared" si="5"/>
        <v>24171.764672766498</v>
      </c>
      <c r="H15" s="31" t="s">
        <v>54</v>
      </c>
      <c r="I15" s="32">
        <v>656.86729814592832</v>
      </c>
      <c r="J15" s="4">
        <f t="shared" si="4"/>
        <v>840283.63640311023</v>
      </c>
      <c r="K15" s="6">
        <f t="shared" si="6"/>
        <v>84028.363640311029</v>
      </c>
      <c r="L15" s="7">
        <f t="shared" si="2"/>
        <v>389213.4387569878</v>
      </c>
      <c r="N15" s="1"/>
    </row>
    <row r="16" spans="1:14" ht="20.25" customHeight="1" x14ac:dyDescent="0.15">
      <c r="A16" s="12" t="s">
        <v>8</v>
      </c>
      <c r="B16" s="5">
        <v>953378.84603542462</v>
      </c>
      <c r="C16" s="16">
        <v>0.57499999999999996</v>
      </c>
      <c r="D16" s="5">
        <f t="shared" si="0"/>
        <v>548192.83647036913</v>
      </c>
      <c r="E16" s="6">
        <v>187312.89735694986</v>
      </c>
      <c r="F16" s="7">
        <f t="shared" si="7"/>
        <v>59249.890692200541</v>
      </c>
      <c r="G16" s="7">
        <f t="shared" si="5"/>
        <v>29624.94534610027</v>
      </c>
      <c r="H16" s="31" t="s">
        <v>54</v>
      </c>
      <c r="I16" s="42">
        <v>686.91173196987006</v>
      </c>
      <c r="J16" s="4">
        <f>(B16+E16)-F16-G16+I16</f>
        <v>1052503.8190860434</v>
      </c>
      <c r="K16" s="6">
        <f t="shared" si="6"/>
        <v>105250.38190860435</v>
      </c>
      <c r="L16" s="7">
        <f t="shared" si="2"/>
        <v>487673.86687292159</v>
      </c>
      <c r="N16" s="1"/>
    </row>
    <row r="17" spans="1:14" ht="20.25" customHeight="1" x14ac:dyDescent="0.15">
      <c r="A17" s="12" t="s">
        <v>9</v>
      </c>
      <c r="B17" s="5">
        <v>5932355.3102989383</v>
      </c>
      <c r="C17" s="16">
        <v>0.72</v>
      </c>
      <c r="D17" s="5">
        <f t="shared" si="0"/>
        <v>4271295.8234152356</v>
      </c>
      <c r="E17" s="6">
        <v>822969.54019929003</v>
      </c>
      <c r="F17" s="7">
        <f t="shared" si="7"/>
        <v>248402.90270829928</v>
      </c>
      <c r="G17" s="33" t="s">
        <v>54</v>
      </c>
      <c r="H17" s="31" t="s">
        <v>54</v>
      </c>
      <c r="I17" s="32">
        <v>4311.194598516835</v>
      </c>
      <c r="J17" s="4">
        <f>(B17+E17)-F17+I17</f>
        <v>6511233.1423884453</v>
      </c>
      <c r="K17" s="6">
        <f t="shared" si="6"/>
        <v>651123.31423884456</v>
      </c>
      <c r="L17" s="7">
        <f t="shared" si="2"/>
        <v>3802487.0371632674</v>
      </c>
      <c r="N17" s="1"/>
    </row>
    <row r="18" spans="1:14" ht="20.25" customHeight="1" x14ac:dyDescent="0.15">
      <c r="A18" s="12" t="s">
        <v>10</v>
      </c>
      <c r="B18" s="5">
        <v>3192721.8791616596</v>
      </c>
      <c r="C18" s="16">
        <v>0.626</v>
      </c>
      <c r="D18" s="5">
        <f t="shared" si="0"/>
        <v>1998643.8963551989</v>
      </c>
      <c r="E18" s="6">
        <v>398374.25277444022</v>
      </c>
      <c r="F18" s="7">
        <f t="shared" si="7"/>
        <v>159245.2235580901</v>
      </c>
      <c r="G18" s="7">
        <f t="shared" si="5"/>
        <v>79622.611779045052</v>
      </c>
      <c r="H18" s="31" t="s">
        <v>54</v>
      </c>
      <c r="I18" s="42">
        <v>2316.9595900520262</v>
      </c>
      <c r="J18" s="4">
        <f>(B18+E18)-F18-G18+I18</f>
        <v>3354545.2561890171</v>
      </c>
      <c r="K18" s="6">
        <f t="shared" si="6"/>
        <v>335454.52561890171</v>
      </c>
      <c r="L18" s="7">
        <f t="shared" si="2"/>
        <v>1788649.3633177667</v>
      </c>
      <c r="N18" s="1"/>
    </row>
    <row r="19" spans="1:14" ht="20.25" customHeight="1" x14ac:dyDescent="0.15">
      <c r="A19" s="12" t="s">
        <v>11</v>
      </c>
      <c r="B19" s="5">
        <v>1552086.0402726124</v>
      </c>
      <c r="C19" s="16">
        <v>0.56799999999999995</v>
      </c>
      <c r="D19" s="5">
        <f t="shared" si="0"/>
        <v>881584.87087484379</v>
      </c>
      <c r="E19" s="6">
        <v>396299.02684840979</v>
      </c>
      <c r="F19" s="7">
        <f t="shared" si="7"/>
        <v>106680.01962461784</v>
      </c>
      <c r="G19" s="33" t="s">
        <v>54</v>
      </c>
      <c r="H19" s="31" t="s">
        <v>54</v>
      </c>
      <c r="I19" s="32">
        <v>1122.7403989422014</v>
      </c>
      <c r="J19" s="4">
        <f>(B19+E19)-F19+I19</f>
        <v>1842827.7878953465</v>
      </c>
      <c r="K19" s="6">
        <f t="shared" si="6"/>
        <v>184282.77878953467</v>
      </c>
      <c r="L19" s="7">
        <f t="shared" si="2"/>
        <v>776912.25252238801</v>
      </c>
    </row>
    <row r="20" spans="1:14" ht="20.25" customHeight="1" x14ac:dyDescent="0.15">
      <c r="A20" s="12" t="s">
        <v>53</v>
      </c>
      <c r="B20" s="5">
        <v>1610943.0229287273</v>
      </c>
      <c r="C20" s="16">
        <v>0.629</v>
      </c>
      <c r="D20" s="5">
        <f t="shared" si="0"/>
        <v>1013283.1614221695</v>
      </c>
      <c r="E20" s="6">
        <v>328211.01528582</v>
      </c>
      <c r="F20" s="33" t="s">
        <v>54</v>
      </c>
      <c r="G20" s="7">
        <f t="shared" si="5"/>
        <v>46293.543839618891</v>
      </c>
      <c r="H20" s="35">
        <v>26740</v>
      </c>
      <c r="I20" s="32">
        <v>1165.5227557945495</v>
      </c>
      <c r="J20" s="4">
        <f>(B20+E20)-G20+H20+I20</f>
        <v>1920766.017130723</v>
      </c>
      <c r="K20" s="6">
        <f t="shared" si="6"/>
        <v>192076.6017130723</v>
      </c>
      <c r="L20" s="7">
        <f t="shared" si="2"/>
        <v>892466.97894464701</v>
      </c>
    </row>
    <row r="21" spans="1:14" ht="20.25" customHeight="1" x14ac:dyDescent="0.15">
      <c r="A21" s="12" t="s">
        <v>12</v>
      </c>
      <c r="B21" s="5">
        <v>1876906.8090708929</v>
      </c>
      <c r="C21" s="16">
        <v>0.39100000000000001</v>
      </c>
      <c r="D21" s="5">
        <f t="shared" si="0"/>
        <v>733870.56234671909</v>
      </c>
      <c r="E21" s="6">
        <v>345591.20604725974</v>
      </c>
      <c r="F21" s="7">
        <f>(B21-D21+E21)*0.1</f>
        <v>148862.74527714337</v>
      </c>
      <c r="G21" s="33" t="s">
        <v>54</v>
      </c>
      <c r="H21" s="31" t="s">
        <v>54</v>
      </c>
      <c r="I21" s="32">
        <v>1359.2805631194706</v>
      </c>
      <c r="J21" s="4">
        <f>(B21+E21)-F21+I21</f>
        <v>2074994.5504041291</v>
      </c>
      <c r="K21" s="6">
        <f t="shared" si="6"/>
        <v>207499.45504041293</v>
      </c>
      <c r="L21" s="7">
        <f t="shared" si="2"/>
        <v>652738.2754259177</v>
      </c>
      <c r="M21" s="9"/>
    </row>
    <row r="22" spans="1:14" ht="20.25" customHeight="1" x14ac:dyDescent="0.15">
      <c r="A22" s="12" t="s">
        <v>56</v>
      </c>
      <c r="B22" s="5">
        <v>2778146.491316617</v>
      </c>
      <c r="C22" s="16">
        <v>0.63500000000000001</v>
      </c>
      <c r="D22" s="5">
        <f t="shared" si="0"/>
        <v>1764123.0219860519</v>
      </c>
      <c r="E22" s="6">
        <v>399477.66087774117</v>
      </c>
      <c r="F22" s="33" t="s">
        <v>54</v>
      </c>
      <c r="G22" s="7">
        <f t="shared" si="5"/>
        <v>70675.056510415321</v>
      </c>
      <c r="H22" s="35">
        <v>49371</v>
      </c>
      <c r="I22" s="32">
        <v>2015.00964741913</v>
      </c>
      <c r="J22" s="4">
        <f>(B22+E22)-G22+H22+I22</f>
        <v>3158335.1053313622</v>
      </c>
      <c r="K22" s="6">
        <f t="shared" si="6"/>
        <v>315833.51053313626</v>
      </c>
      <c r="L22" s="7">
        <f t="shared" si="2"/>
        <v>1563568.7427975102</v>
      </c>
      <c r="M22" s="9"/>
      <c r="N22" s="1"/>
    </row>
    <row r="23" spans="1:14" ht="20.25" customHeight="1" x14ac:dyDescent="0.15">
      <c r="A23" s="12" t="s">
        <v>13</v>
      </c>
      <c r="B23" s="5">
        <v>778747.19677665108</v>
      </c>
      <c r="C23" s="16">
        <v>0.46100000000000002</v>
      </c>
      <c r="D23" s="5">
        <f t="shared" si="0"/>
        <v>359002.45771403617</v>
      </c>
      <c r="E23" s="6">
        <v>252504.79785110091</v>
      </c>
      <c r="F23" s="34">
        <f>(B23-D23+E23)*0.1</f>
        <v>67224.953691371586</v>
      </c>
      <c r="G23" s="7">
        <f t="shared" si="5"/>
        <v>33612.476845685793</v>
      </c>
      <c r="H23" s="31" t="s">
        <v>54</v>
      </c>
      <c r="I23" s="32">
        <v>559.80081638612455</v>
      </c>
      <c r="J23" s="4">
        <f>(B23+E23)-F23-G23+I23</f>
        <v>930974.36490708077</v>
      </c>
      <c r="K23" s="6">
        <f t="shared" si="6"/>
        <v>93097.436490708089</v>
      </c>
      <c r="L23" s="7">
        <f t="shared" si="2"/>
        <v>316084.53949181974</v>
      </c>
    </row>
    <row r="24" spans="1:14" ht="20.25" customHeight="1" x14ac:dyDescent="0.15">
      <c r="A24" s="12" t="s">
        <v>57</v>
      </c>
      <c r="B24" s="5">
        <v>3234005.6228392818</v>
      </c>
      <c r="C24" s="16">
        <v>0.51600000000000001</v>
      </c>
      <c r="D24" s="5">
        <f t="shared" si="0"/>
        <v>1668746.9013850694</v>
      </c>
      <c r="E24" s="6">
        <v>168328.74855952011</v>
      </c>
      <c r="F24" s="33" t="s">
        <v>54</v>
      </c>
      <c r="G24" s="37">
        <f t="shared" si="5"/>
        <v>86679.373500686634</v>
      </c>
      <c r="H24" s="35">
        <v>59826</v>
      </c>
      <c r="I24" s="32">
        <v>2346.8909272019123</v>
      </c>
      <c r="J24" s="4">
        <f>(B24+E24)-G24+H24+I24</f>
        <v>3377827.8888253174</v>
      </c>
      <c r="K24" s="6">
        <f t="shared" si="6"/>
        <v>337782.78888253175</v>
      </c>
      <c r="L24" s="7">
        <f t="shared" si="2"/>
        <v>1494450.9823216831</v>
      </c>
      <c r="M24" s="9"/>
      <c r="N24" s="1"/>
    </row>
    <row r="25" spans="1:14" ht="20.25" customHeight="1" x14ac:dyDescent="0.15">
      <c r="A25" s="12" t="s">
        <v>14</v>
      </c>
      <c r="B25" s="5">
        <v>3365560.1430116761</v>
      </c>
      <c r="C25" s="16">
        <v>0.33900000000000002</v>
      </c>
      <c r="D25" s="5">
        <f t="shared" si="0"/>
        <v>1140924.8884809583</v>
      </c>
      <c r="E25" s="6">
        <v>492586.76200777804</v>
      </c>
      <c r="F25" s="7">
        <f>(B25-D25+E25)*0.1</f>
        <v>271722.20165384957</v>
      </c>
      <c r="G25" s="7">
        <f t="shared" si="5"/>
        <v>135861.10082692478</v>
      </c>
      <c r="H25" s="31" t="s">
        <v>54</v>
      </c>
      <c r="I25" s="32">
        <v>2442.7365141259361</v>
      </c>
      <c r="J25" s="4">
        <f>(B25+E25)-F25-G25+I25</f>
        <v>3453006.3390528057</v>
      </c>
      <c r="K25" s="6">
        <f t="shared" si="6"/>
        <v>345300.63390528061</v>
      </c>
      <c r="L25" s="7">
        <f t="shared" si="2"/>
        <v>1023867.9735870683</v>
      </c>
    </row>
    <row r="26" spans="1:14" ht="20.25" customHeight="1" x14ac:dyDescent="0.15">
      <c r="A26" s="12" t="s">
        <v>58</v>
      </c>
      <c r="B26" s="5">
        <v>4934901.3533297451</v>
      </c>
      <c r="C26" s="16">
        <v>0.55900000000000005</v>
      </c>
      <c r="D26" s="5">
        <f t="shared" si="0"/>
        <v>2758609.8565113279</v>
      </c>
      <c r="E26" s="6">
        <v>698538.23555315658</v>
      </c>
      <c r="F26" s="33" t="s">
        <v>54</v>
      </c>
      <c r="G26" s="7">
        <f t="shared" si="5"/>
        <v>143741.4866185787</v>
      </c>
      <c r="H26" s="35">
        <v>95393</v>
      </c>
      <c r="I26" s="32">
        <v>3585.0214820421493</v>
      </c>
      <c r="J26" s="4">
        <f>(B26+E26)-G26+H26+I26</f>
        <v>5588676.1237463653</v>
      </c>
      <c r="K26" s="6">
        <f t="shared" si="6"/>
        <v>558867.61237463658</v>
      </c>
      <c r="L26" s="7">
        <f t="shared" si="2"/>
        <v>2446202.8611939061</v>
      </c>
      <c r="M26" s="9"/>
      <c r="N26" s="1"/>
    </row>
    <row r="27" spans="1:14" ht="20.25" customHeight="1" x14ac:dyDescent="0.15">
      <c r="A27" s="12" t="s">
        <v>15</v>
      </c>
      <c r="B27" s="5">
        <v>2297172.7594802896</v>
      </c>
      <c r="C27" s="16">
        <v>0.59499999999999997</v>
      </c>
      <c r="D27" s="5">
        <f t="shared" si="0"/>
        <v>1366817.7918907723</v>
      </c>
      <c r="E27" s="6">
        <v>555247.50632018992</v>
      </c>
      <c r="F27" s="7">
        <f>(B27-D27+E27)*0.1</f>
        <v>148560.24739097073</v>
      </c>
      <c r="G27" s="7">
        <f t="shared" si="5"/>
        <v>74280.123695485367</v>
      </c>
      <c r="H27" s="31" t="s">
        <v>54</v>
      </c>
      <c r="I27" s="32">
        <v>1665.2238238248385</v>
      </c>
      <c r="J27" s="4">
        <f t="shared" si="4"/>
        <v>2631245.1185378488</v>
      </c>
      <c r="K27" s="6">
        <f t="shared" si="6"/>
        <v>263124.5118537849</v>
      </c>
      <c r="L27" s="7">
        <f t="shared" si="2"/>
        <v>1210258.7073377704</v>
      </c>
    </row>
    <row r="28" spans="1:14" ht="20.25" customHeight="1" x14ac:dyDescent="0.15">
      <c r="A28" s="12" t="s">
        <v>59</v>
      </c>
      <c r="B28" s="5">
        <v>1502711.4763639804</v>
      </c>
      <c r="C28" s="16">
        <v>0.59499999999999997</v>
      </c>
      <c r="D28" s="5">
        <f t="shared" si="0"/>
        <v>894113.32843656838</v>
      </c>
      <c r="E28" s="6">
        <v>337303.65090931964</v>
      </c>
      <c r="F28" s="33" t="s">
        <v>54</v>
      </c>
      <c r="G28" s="7">
        <f t="shared" si="5"/>
        <v>47295.089941836588</v>
      </c>
      <c r="H28" s="35">
        <v>24976</v>
      </c>
      <c r="I28" s="32">
        <v>1086.7937657398047</v>
      </c>
      <c r="J28" s="4">
        <f>(B28+E28)-G28+H28+I28</f>
        <v>1818782.8310972033</v>
      </c>
      <c r="K28" s="6">
        <f t="shared" si="6"/>
        <v>181878.28310972033</v>
      </c>
      <c r="L28" s="7">
        <f t="shared" si="2"/>
        <v>785895.74998628476</v>
      </c>
      <c r="M28" s="9"/>
      <c r="N28" s="1"/>
    </row>
    <row r="29" spans="1:14" ht="20.25" customHeight="1" x14ac:dyDescent="0.15">
      <c r="A29" s="12" t="s">
        <v>60</v>
      </c>
      <c r="B29" s="5">
        <v>3267163.6432798752</v>
      </c>
      <c r="C29" s="16">
        <v>0.60199999999999998</v>
      </c>
      <c r="D29" s="5">
        <f t="shared" si="0"/>
        <v>1966832.5132544849</v>
      </c>
      <c r="E29" s="6">
        <v>727008.09551991941</v>
      </c>
      <c r="F29" s="33" t="s">
        <v>54</v>
      </c>
      <c r="G29" s="33" t="s">
        <v>54</v>
      </c>
      <c r="H29" s="35">
        <v>59202</v>
      </c>
      <c r="I29" s="32">
        <v>2371.0276464146464</v>
      </c>
      <c r="J29" s="4">
        <f>(B29+E29)+H29+I29</f>
        <v>4055744.766446209</v>
      </c>
      <c r="K29" s="6">
        <f t="shared" si="6"/>
        <v>405574.47664462094</v>
      </c>
      <c r="L29" s="7">
        <f t="shared" si="2"/>
        <v>1722676.6783144232</v>
      </c>
      <c r="M29" s="9"/>
      <c r="N29" s="1"/>
    </row>
    <row r="30" spans="1:14" ht="20.25" customHeight="1" x14ac:dyDescent="0.15">
      <c r="A30" s="12" t="s">
        <v>16</v>
      </c>
      <c r="B30" s="5">
        <v>806676.1694126908</v>
      </c>
      <c r="C30" s="16">
        <v>0.498</v>
      </c>
      <c r="D30" s="5">
        <f t="shared" si="0"/>
        <v>401724.73236751999</v>
      </c>
      <c r="E30" s="6">
        <v>189372.11294179398</v>
      </c>
      <c r="F30" s="7">
        <f>(B30-D30+E30)*0.1</f>
        <v>59432.354998696479</v>
      </c>
      <c r="G30" s="33" t="s">
        <v>54</v>
      </c>
      <c r="H30" s="31" t="s">
        <v>54</v>
      </c>
      <c r="I30" s="32">
        <v>580.07141052755981</v>
      </c>
      <c r="J30" s="4">
        <f>(B30+E30)-F30+I30</f>
        <v>937195.99876631587</v>
      </c>
      <c r="K30" s="6">
        <f t="shared" si="6"/>
        <v>93719.59987663159</v>
      </c>
      <c r="L30" s="7">
        <f t="shared" si="2"/>
        <v>355052.37162895745</v>
      </c>
    </row>
    <row r="31" spans="1:14" ht="20.25" customHeight="1" x14ac:dyDescent="0.15">
      <c r="A31" s="12" t="s">
        <v>17</v>
      </c>
      <c r="B31" s="5">
        <v>1093280.2887282588</v>
      </c>
      <c r="C31" s="16">
        <v>0.56799999999999995</v>
      </c>
      <c r="D31" s="5">
        <f t="shared" si="0"/>
        <v>620983.203997651</v>
      </c>
      <c r="E31" s="6">
        <v>169198.52581883897</v>
      </c>
      <c r="F31" s="34">
        <f>(B31-D31+E31)*0.1</f>
        <v>64149.561054944679</v>
      </c>
      <c r="G31" s="7">
        <f t="shared" si="5"/>
        <v>32074.78052747234</v>
      </c>
      <c r="H31" s="31" t="s">
        <v>54</v>
      </c>
      <c r="I31" s="32">
        <v>788.73345722882982</v>
      </c>
      <c r="J31" s="4">
        <f>(B31+E31)-F31-G31+I31</f>
        <v>1167043.2064219096</v>
      </c>
      <c r="K31" s="6">
        <f t="shared" si="6"/>
        <v>116704.32064219097</v>
      </c>
      <c r="L31" s="7">
        <f t="shared" si="2"/>
        <v>554695.14987288648</v>
      </c>
    </row>
    <row r="32" spans="1:14" ht="20.25" customHeight="1" x14ac:dyDescent="0.15">
      <c r="A32" s="12" t="s">
        <v>61</v>
      </c>
      <c r="B32" s="5">
        <v>2063405.8340485222</v>
      </c>
      <c r="C32" s="16">
        <v>0.80100000000000005</v>
      </c>
      <c r="D32" s="5">
        <f t="shared" si="0"/>
        <v>1652788.0730728663</v>
      </c>
      <c r="E32" s="6">
        <v>58521.889365680283</v>
      </c>
      <c r="F32" s="33" t="s">
        <v>54</v>
      </c>
      <c r="G32" s="7">
        <f>(B32-D32+E32)*0.05</f>
        <v>23456.982517066808</v>
      </c>
      <c r="H32" s="35">
        <v>34323</v>
      </c>
      <c r="I32" s="32">
        <v>1494.7129901774208</v>
      </c>
      <c r="J32" s="4">
        <f>(B32+E32)-G32+H32+I32</f>
        <v>2134288.4538873127</v>
      </c>
      <c r="K32" s="6">
        <f t="shared" si="6"/>
        <v>213428.84538873128</v>
      </c>
      <c r="L32" s="7">
        <f t="shared" si="2"/>
        <v>1481831.5679164927</v>
      </c>
      <c r="M32" s="9"/>
      <c r="N32" s="1"/>
    </row>
    <row r="33" spans="1:14" ht="20.25" customHeight="1" x14ac:dyDescent="0.15">
      <c r="A33" s="12" t="s">
        <v>18</v>
      </c>
      <c r="B33" s="5">
        <v>837021.16502926534</v>
      </c>
      <c r="C33" s="16">
        <v>0.59399999999999997</v>
      </c>
      <c r="D33" s="5">
        <f t="shared" si="0"/>
        <v>497190.57202738361</v>
      </c>
      <c r="E33" s="6">
        <v>243309.11001951003</v>
      </c>
      <c r="F33" s="7">
        <f t="shared" ref="F33:F38" si="8">(B33-D33+E33)*0.1</f>
        <v>58313.970302139176</v>
      </c>
      <c r="G33" s="33" t="s">
        <v>54</v>
      </c>
      <c r="H33" s="31" t="s">
        <v>54</v>
      </c>
      <c r="I33" s="32">
        <v>602.1980071037533</v>
      </c>
      <c r="J33" s="4">
        <f>(B33+E33)-F33+I33</f>
        <v>1022618.5027537399</v>
      </c>
      <c r="K33" s="6">
        <f t="shared" si="6"/>
        <v>102261.850275374</v>
      </c>
      <c r="L33" s="7">
        <f t="shared" si="2"/>
        <v>436447.03296381142</v>
      </c>
      <c r="N33" s="3"/>
    </row>
    <row r="34" spans="1:14" ht="20.25" customHeight="1" x14ac:dyDescent="0.15">
      <c r="A34" s="12" t="s">
        <v>19</v>
      </c>
      <c r="B34" s="5">
        <v>3655040.6919829296</v>
      </c>
      <c r="C34" s="16">
        <v>0.55800000000000005</v>
      </c>
      <c r="D34" s="5">
        <f t="shared" ref="D34:D57" si="9">B34*C34</f>
        <v>2039512.706126475</v>
      </c>
      <c r="E34" s="6">
        <v>612368.79465529229</v>
      </c>
      <c r="F34" s="7">
        <f t="shared" si="8"/>
        <v>222789.67805117473</v>
      </c>
      <c r="G34" s="33" t="s">
        <v>54</v>
      </c>
      <c r="H34" s="31" t="s">
        <v>54</v>
      </c>
      <c r="I34" s="32">
        <v>2653.7056316552839</v>
      </c>
      <c r="J34" s="4">
        <f>(B34+E34)-F34+I34</f>
        <v>4047273.5142187024</v>
      </c>
      <c r="K34" s="6">
        <f t="shared" si="6"/>
        <v>404727.35142187029</v>
      </c>
      <c r="L34" s="7">
        <f t="shared" si="2"/>
        <v>1813674.8440330713</v>
      </c>
      <c r="N34" s="1"/>
    </row>
    <row r="35" spans="1:14" ht="20.25" customHeight="1" x14ac:dyDescent="0.15">
      <c r="A35" s="12" t="s">
        <v>20</v>
      </c>
      <c r="B35" s="5">
        <v>1580197.230752521</v>
      </c>
      <c r="C35" s="16">
        <v>0.48299999999999998</v>
      </c>
      <c r="D35" s="5">
        <f t="shared" si="9"/>
        <v>763235.26245346759</v>
      </c>
      <c r="E35" s="6">
        <v>189727.82050168002</v>
      </c>
      <c r="F35" s="34">
        <f t="shared" si="8"/>
        <v>100668.97888007335</v>
      </c>
      <c r="G35" s="7">
        <f t="shared" si="5"/>
        <v>50334.489440036676</v>
      </c>
      <c r="H35" s="31" t="s">
        <v>54</v>
      </c>
      <c r="I35" s="32">
        <v>1143.0142986017943</v>
      </c>
      <c r="J35" s="25">
        <f>(B35+E35)-F35-G35+I35</f>
        <v>1620064.5972326926</v>
      </c>
      <c r="K35" s="6">
        <f t="shared" si="6"/>
        <v>162006.45972326928</v>
      </c>
      <c r="L35" s="7">
        <f t="shared" si="2"/>
        <v>684986.14240712847</v>
      </c>
      <c r="N35" s="1"/>
    </row>
    <row r="36" spans="1:14" ht="20.25" customHeight="1" x14ac:dyDescent="0.15">
      <c r="A36" s="12" t="s">
        <v>21</v>
      </c>
      <c r="B36" s="5">
        <v>8910308.9598994795</v>
      </c>
      <c r="C36" s="16">
        <v>0.65500000000000003</v>
      </c>
      <c r="D36" s="5">
        <f t="shared" si="9"/>
        <v>5836252.3687341595</v>
      </c>
      <c r="E36" s="6">
        <v>498213.9732663203</v>
      </c>
      <c r="F36" s="7">
        <f t="shared" si="8"/>
        <v>357227.05644316407</v>
      </c>
      <c r="G36" s="7">
        <f t="shared" si="5"/>
        <v>178613.52822158203</v>
      </c>
      <c r="H36" s="31" t="s">
        <v>54</v>
      </c>
      <c r="I36" s="32">
        <v>6478.9480946099611</v>
      </c>
      <c r="J36" s="4">
        <f t="shared" ref="J36:J37" si="10">(B36+E36)-F36-G36+I36</f>
        <v>8879161.2965956647</v>
      </c>
      <c r="K36" s="6">
        <f t="shared" si="6"/>
        <v>887916.12965956656</v>
      </c>
      <c r="L36" s="7">
        <f t="shared" si="2"/>
        <v>5254667.3038071431</v>
      </c>
    </row>
    <row r="37" spans="1:14" ht="20.25" customHeight="1" x14ac:dyDescent="0.15">
      <c r="A37" s="12" t="s">
        <v>22</v>
      </c>
      <c r="B37" s="5">
        <v>4462710.9218414668</v>
      </c>
      <c r="C37" s="16">
        <v>0.54300000000000004</v>
      </c>
      <c r="D37" s="5">
        <f t="shared" si="9"/>
        <v>2423252.0305599165</v>
      </c>
      <c r="E37" s="6">
        <v>783005.61456097942</v>
      </c>
      <c r="F37" s="7">
        <f t="shared" si="8"/>
        <v>282246.45058425301</v>
      </c>
      <c r="G37" s="7">
        <f t="shared" si="5"/>
        <v>141123.2252921265</v>
      </c>
      <c r="H37" s="31" t="s">
        <v>54</v>
      </c>
      <c r="I37" s="32">
        <v>3241.5210905598483</v>
      </c>
      <c r="J37" s="4">
        <f t="shared" si="10"/>
        <v>4825588.3816166259</v>
      </c>
      <c r="K37" s="6">
        <f t="shared" si="6"/>
        <v>482558.83816166263</v>
      </c>
      <c r="L37" s="7">
        <f t="shared" si="2"/>
        <v>2161222.581438134</v>
      </c>
    </row>
    <row r="38" spans="1:14" ht="20.25" customHeight="1" x14ac:dyDescent="0.15">
      <c r="A38" s="12" t="s">
        <v>23</v>
      </c>
      <c r="B38" s="5">
        <v>398519.538</v>
      </c>
      <c r="C38" s="16">
        <v>0.502</v>
      </c>
      <c r="D38" s="5">
        <f t="shared" si="9"/>
        <v>200056.80807599999</v>
      </c>
      <c r="E38" s="6">
        <v>98592.691999999981</v>
      </c>
      <c r="F38" s="7">
        <f t="shared" si="8"/>
        <v>29705.542192400004</v>
      </c>
      <c r="G38" s="33" t="s">
        <v>54</v>
      </c>
      <c r="H38" s="31" t="s">
        <v>54</v>
      </c>
      <c r="I38" s="32">
        <v>282.94499999999999</v>
      </c>
      <c r="J38" s="4">
        <f>(B38+E38)-F38+I38</f>
        <v>467689.63280759996</v>
      </c>
      <c r="K38" s="6">
        <f t="shared" si="6"/>
        <v>46768.963280759999</v>
      </c>
      <c r="L38" s="7">
        <f t="shared" si="2"/>
        <v>176578.78850905848</v>
      </c>
    </row>
    <row r="39" spans="1:14" ht="20.25" customHeight="1" x14ac:dyDescent="0.15">
      <c r="A39" s="12" t="s">
        <v>62</v>
      </c>
      <c r="B39" s="26">
        <v>219185.74590000001</v>
      </c>
      <c r="C39" s="2">
        <v>0</v>
      </c>
      <c r="D39" s="5">
        <v>0</v>
      </c>
      <c r="E39" s="5">
        <v>0</v>
      </c>
      <c r="F39" s="33" t="s">
        <v>54</v>
      </c>
      <c r="G39" s="34">
        <f t="shared" si="5"/>
        <v>10959.287295000002</v>
      </c>
      <c r="H39" s="35">
        <v>828</v>
      </c>
      <c r="I39" s="31" t="s">
        <v>54</v>
      </c>
      <c r="J39" s="25">
        <f>(B39+E39)-G39+H39</f>
        <v>209054.45860499999</v>
      </c>
      <c r="K39" s="6">
        <f t="shared" si="6"/>
        <v>20905.4458605</v>
      </c>
      <c r="L39" s="7">
        <f t="shared" si="2"/>
        <v>0</v>
      </c>
      <c r="N39" s="1"/>
    </row>
    <row r="40" spans="1:14" ht="20.25" customHeight="1" x14ac:dyDescent="0.15">
      <c r="A40" s="12" t="s">
        <v>63</v>
      </c>
      <c r="B40" s="5">
        <v>4765842.5772915827</v>
      </c>
      <c r="C40" s="17">
        <v>0.69299999999999995</v>
      </c>
      <c r="D40" s="5">
        <f t="shared" si="9"/>
        <v>3302728.9060630668</v>
      </c>
      <c r="E40" s="6">
        <v>814216.38486106182</v>
      </c>
      <c r="F40" s="33" t="s">
        <v>54</v>
      </c>
      <c r="G40" s="7">
        <f t="shared" si="5"/>
        <v>113866.50280447889</v>
      </c>
      <c r="H40" s="35">
        <v>92166</v>
      </c>
      <c r="I40" s="32">
        <v>3462.309504291105</v>
      </c>
      <c r="J40" s="4">
        <f t="shared" ref="J40" si="11">(B40+E40)-G40+H40+I40</f>
        <v>5561820.7688524574</v>
      </c>
      <c r="K40" s="6">
        <f t="shared" si="6"/>
        <v>556182.07688524574</v>
      </c>
      <c r="L40" s="7">
        <f t="shared" si="2"/>
        <v>2917294.7267815913</v>
      </c>
      <c r="M40" s="9"/>
      <c r="N40" s="1"/>
    </row>
    <row r="41" spans="1:14" ht="20.25" customHeight="1" x14ac:dyDescent="0.15">
      <c r="A41" s="12" t="s">
        <v>24</v>
      </c>
      <c r="B41" s="5">
        <v>2171299.0572750703</v>
      </c>
      <c r="C41" s="17">
        <v>0.495</v>
      </c>
      <c r="D41" s="5">
        <f t="shared" si="9"/>
        <v>1074793.0333511599</v>
      </c>
      <c r="E41" s="6">
        <v>388600.70485005039</v>
      </c>
      <c r="F41" s="7">
        <f>(B41-D41+E41)*0.1</f>
        <v>148510.67287739608</v>
      </c>
      <c r="G41" s="33" t="s">
        <v>54</v>
      </c>
      <c r="H41" s="31" t="s">
        <v>54</v>
      </c>
      <c r="I41" s="32">
        <v>1573.3758499808757</v>
      </c>
      <c r="J41" s="4">
        <f>(B41+E41)-F41+I41</f>
        <v>2412962.4650977054</v>
      </c>
      <c r="K41" s="6">
        <f t="shared" si="6"/>
        <v>241296.24650977054</v>
      </c>
      <c r="L41" s="7">
        <f t="shared" si="2"/>
        <v>955351.3913288234</v>
      </c>
    </row>
    <row r="42" spans="1:14" ht="20.25" customHeight="1" x14ac:dyDescent="0.15">
      <c r="A42" s="12" t="s">
        <v>25</v>
      </c>
      <c r="B42" s="5">
        <v>1839118.0942903303</v>
      </c>
      <c r="C42" s="16">
        <v>0.51100000000000001</v>
      </c>
      <c r="D42" s="5">
        <f t="shared" si="9"/>
        <v>939789.3461823588</v>
      </c>
      <c r="E42" s="6">
        <v>316030.72952688951</v>
      </c>
      <c r="F42" s="7">
        <f>(B42-D42+E42)*0.1</f>
        <v>121535.94776348613</v>
      </c>
      <c r="G42" s="33" t="s">
        <v>54</v>
      </c>
      <c r="H42" s="31" t="s">
        <v>54</v>
      </c>
      <c r="I42" s="32">
        <v>1331.729704319092</v>
      </c>
      <c r="J42" s="4">
        <f>(B42+E42)-F42+I42</f>
        <v>2034944.6057580526</v>
      </c>
      <c r="K42" s="6">
        <f t="shared" si="6"/>
        <v>203494.46057580528</v>
      </c>
      <c r="L42" s="7">
        <f t="shared" si="2"/>
        <v>835803.67682812235</v>
      </c>
    </row>
    <row r="43" spans="1:14" ht="20.25" customHeight="1" x14ac:dyDescent="0.15">
      <c r="A43" s="12" t="s">
        <v>64</v>
      </c>
      <c r="B43" s="5">
        <v>5443598.8342694947</v>
      </c>
      <c r="C43" s="16">
        <v>0.60699999999999998</v>
      </c>
      <c r="D43" s="5">
        <f t="shared" si="9"/>
        <v>3304264.4924015831</v>
      </c>
      <c r="E43" s="6">
        <v>1088405.8895130004</v>
      </c>
      <c r="F43" s="33" t="s">
        <v>54</v>
      </c>
      <c r="G43" s="33" t="s">
        <v>54</v>
      </c>
      <c r="H43" s="35">
        <v>107241</v>
      </c>
      <c r="I43" s="32">
        <v>3955.6018918489058</v>
      </c>
      <c r="J43" s="4">
        <f>(B43+E43)+H43+I43</f>
        <v>6643201.3256743439</v>
      </c>
      <c r="K43" s="6">
        <f t="shared" si="6"/>
        <v>664320.13256743446</v>
      </c>
      <c r="L43" s="7">
        <f t="shared" si="2"/>
        <v>2901022.1719331504</v>
      </c>
    </row>
    <row r="44" spans="1:14" ht="20.25" customHeight="1" x14ac:dyDescent="0.15">
      <c r="A44" s="12" t="s">
        <v>36</v>
      </c>
      <c r="B44" s="26">
        <v>2667953.3351012743</v>
      </c>
      <c r="C44" s="2">
        <v>0</v>
      </c>
      <c r="D44" s="5">
        <v>0</v>
      </c>
      <c r="E44" s="5">
        <v>0</v>
      </c>
      <c r="F44" s="7">
        <f>(B44-D44+E44)*0.1</f>
        <v>266795.33351012744</v>
      </c>
      <c r="G44" s="7">
        <f t="shared" si="5"/>
        <v>133397.66675506372</v>
      </c>
      <c r="H44" s="31" t="s">
        <v>54</v>
      </c>
      <c r="I44" s="32">
        <v>1158.2081300556167</v>
      </c>
      <c r="J44" s="4">
        <f t="shared" ref="J44:J45" si="12">(B44+E44)-F44-G44+I44</f>
        <v>2268918.5429661386</v>
      </c>
      <c r="K44" s="6">
        <f t="shared" si="6"/>
        <v>226891.85429661386</v>
      </c>
      <c r="L44" s="7">
        <f t="shared" si="2"/>
        <v>0</v>
      </c>
    </row>
    <row r="45" spans="1:14" ht="20.25" customHeight="1" x14ac:dyDescent="0.15">
      <c r="A45" s="12" t="s">
        <v>26</v>
      </c>
      <c r="B45" s="5">
        <v>766002.59284012101</v>
      </c>
      <c r="C45" s="16">
        <v>0.47399999999999998</v>
      </c>
      <c r="D45" s="5">
        <f t="shared" si="9"/>
        <v>363085.22900621733</v>
      </c>
      <c r="E45" s="6">
        <v>71762.395226746914</v>
      </c>
      <c r="F45" s="7">
        <f>(B45-D45+E45)*0.1</f>
        <v>47467.975906065061</v>
      </c>
      <c r="G45" s="7">
        <f t="shared" si="5"/>
        <v>23733.987953032531</v>
      </c>
      <c r="H45" s="31" t="s">
        <v>54</v>
      </c>
      <c r="I45" s="32">
        <v>550.4821160882874</v>
      </c>
      <c r="J45" s="4">
        <f t="shared" si="12"/>
        <v>767113.50632385863</v>
      </c>
      <c r="K45" s="6">
        <f t="shared" si="6"/>
        <v>76711.35063238586</v>
      </c>
      <c r="L45" s="7">
        <f t="shared" si="2"/>
        <v>326724.04880646645</v>
      </c>
    </row>
    <row r="46" spans="1:14" ht="20.25" customHeight="1" x14ac:dyDescent="0.15">
      <c r="A46" s="12" t="s">
        <v>65</v>
      </c>
      <c r="B46" s="5">
        <v>2831333.7097936836</v>
      </c>
      <c r="C46" s="16">
        <v>0.64900000000000002</v>
      </c>
      <c r="D46" s="5">
        <f t="shared" si="9"/>
        <v>1837535.5776561007</v>
      </c>
      <c r="E46" s="6">
        <v>439076.80652912008</v>
      </c>
      <c r="F46" s="33" t="s">
        <v>54</v>
      </c>
      <c r="G46" s="7">
        <f t="shared" si="5"/>
        <v>71643.746933335147</v>
      </c>
      <c r="H46" s="35">
        <v>51801</v>
      </c>
      <c r="I46" s="32">
        <v>2053.7527024667875</v>
      </c>
      <c r="J46" s="4">
        <f t="shared" ref="J46" si="13">(B46+E46)-G46+H46+I46</f>
        <v>3252621.5220919354</v>
      </c>
      <c r="K46" s="6">
        <f t="shared" si="6"/>
        <v>325262.15220919356</v>
      </c>
      <c r="L46" s="7">
        <f t="shared" si="2"/>
        <v>1626440.4408723342</v>
      </c>
    </row>
    <row r="47" spans="1:14" ht="20.25" customHeight="1" x14ac:dyDescent="0.15">
      <c r="A47" s="12" t="s">
        <v>66</v>
      </c>
      <c r="B47" s="5">
        <v>748859.46909152099</v>
      </c>
      <c r="C47" s="16">
        <v>0.51500000000000001</v>
      </c>
      <c r="D47" s="5">
        <f t="shared" si="9"/>
        <v>385662.62658213335</v>
      </c>
      <c r="E47" s="6">
        <v>122895.64606101403</v>
      </c>
      <c r="F47" s="33" t="s">
        <v>54</v>
      </c>
      <c r="G47" s="33" t="s">
        <v>54</v>
      </c>
      <c r="H47" s="35">
        <v>9392</v>
      </c>
      <c r="I47" s="32">
        <v>537.97753037740245</v>
      </c>
      <c r="J47" s="4">
        <f>(B47+E47)+H47+I47</f>
        <v>881685.09268291248</v>
      </c>
      <c r="K47" s="6">
        <f t="shared" si="6"/>
        <v>88168.509268291251</v>
      </c>
      <c r="L47" s="7">
        <f t="shared" si="2"/>
        <v>340255.84430896328</v>
      </c>
    </row>
    <row r="48" spans="1:14" ht="20.25" customHeight="1" x14ac:dyDescent="0.15">
      <c r="A48" s="12" t="s">
        <v>67</v>
      </c>
      <c r="B48" s="5">
        <v>4049764.0512473341</v>
      </c>
      <c r="C48" s="16">
        <v>0.63800000000000001</v>
      </c>
      <c r="D48" s="5">
        <f t="shared" si="9"/>
        <v>2583749.4646957992</v>
      </c>
      <c r="E48" s="6">
        <v>662547.70083156088</v>
      </c>
      <c r="F48" s="33" t="s">
        <v>54</v>
      </c>
      <c r="G48" s="33" t="s">
        <v>54</v>
      </c>
      <c r="H48" s="35">
        <v>75539</v>
      </c>
      <c r="I48" s="32">
        <v>2940.4949320929268</v>
      </c>
      <c r="J48" s="4">
        <f>(B48+E48)+H48+I48</f>
        <v>4790791.2470109873</v>
      </c>
      <c r="K48" s="6">
        <f t="shared" si="6"/>
        <v>479079.12470109877</v>
      </c>
      <c r="L48" s="7">
        <f t="shared" si="2"/>
        <v>2278096.9831364984</v>
      </c>
    </row>
    <row r="49" spans="1:12" ht="20.25" customHeight="1" x14ac:dyDescent="0.15">
      <c r="A49" s="12" t="s">
        <v>27</v>
      </c>
      <c r="B49" s="5">
        <v>12579449.616972186</v>
      </c>
      <c r="C49" s="17">
        <v>0.65200000000000002</v>
      </c>
      <c r="D49" s="5">
        <f t="shared" si="9"/>
        <v>8201801.150265865</v>
      </c>
      <c r="E49" s="6">
        <v>1414114.7446481297</v>
      </c>
      <c r="F49" s="34">
        <f t="shared" ref="F49:F51" si="14">(B49-D49+E49)*0.1</f>
        <v>579176.32113544503</v>
      </c>
      <c r="G49" s="37">
        <f t="shared" si="5"/>
        <v>289588.16056772252</v>
      </c>
      <c r="H49" s="31" t="s">
        <v>54</v>
      </c>
      <c r="I49" s="32">
        <v>9149.7660094967177</v>
      </c>
      <c r="J49" s="25">
        <f>(B49+E49)-F49-G49+I49</f>
        <v>13133949.645926643</v>
      </c>
      <c r="K49" s="6">
        <f t="shared" si="6"/>
        <v>1313394.9645926645</v>
      </c>
      <c r="L49" s="7">
        <f t="shared" si="2"/>
        <v>7345467.6333514471</v>
      </c>
    </row>
    <row r="50" spans="1:12" ht="20.25" customHeight="1" x14ac:dyDescent="0.15">
      <c r="A50" s="12" t="s">
        <v>28</v>
      </c>
      <c r="B50" s="5">
        <v>1426797.2793053468</v>
      </c>
      <c r="C50" s="17">
        <v>0.57599999999999996</v>
      </c>
      <c r="D50" s="5">
        <f t="shared" si="9"/>
        <v>821835.23287987965</v>
      </c>
      <c r="E50" s="6">
        <v>224486.18620356533</v>
      </c>
      <c r="F50" s="7">
        <f t="shared" si="14"/>
        <v>82944.823262903257</v>
      </c>
      <c r="G50" s="34">
        <f t="shared" si="5"/>
        <v>41472.411631451629</v>
      </c>
      <c r="H50" s="31" t="s">
        <v>54</v>
      </c>
      <c r="I50" s="31" t="s">
        <v>54</v>
      </c>
      <c r="J50" s="25">
        <f t="shared" ref="J50" si="15">(B50+E50)-F50-G50</f>
        <v>1526866.2306145572</v>
      </c>
      <c r="K50" s="6">
        <f t="shared" si="6"/>
        <v>152686.62306145573</v>
      </c>
      <c r="L50" s="7">
        <f t="shared" si="2"/>
        <v>733887.73799648113</v>
      </c>
    </row>
    <row r="51" spans="1:12" ht="20.25" customHeight="1" x14ac:dyDescent="0.15">
      <c r="A51" s="12" t="s">
        <v>29</v>
      </c>
      <c r="B51" s="5">
        <v>398519.538</v>
      </c>
      <c r="C51" s="17">
        <v>0.26</v>
      </c>
      <c r="D51" s="5">
        <f t="shared" si="9"/>
        <v>103615.07988</v>
      </c>
      <c r="E51" s="6">
        <v>119093.69199999998</v>
      </c>
      <c r="F51" s="7">
        <f t="shared" si="14"/>
        <v>41399.815011999999</v>
      </c>
      <c r="G51" s="33" t="s">
        <v>54</v>
      </c>
      <c r="H51" s="31" t="s">
        <v>54</v>
      </c>
      <c r="I51" s="32">
        <v>282.94499999999999</v>
      </c>
      <c r="J51" s="4">
        <f>(B51+E51)-F51+I51</f>
        <v>476496.35998800001</v>
      </c>
      <c r="K51" s="6">
        <f t="shared" si="6"/>
        <v>47649.635998800004</v>
      </c>
      <c r="L51" s="7">
        <f t="shared" si="2"/>
        <v>91226.174520312008</v>
      </c>
    </row>
    <row r="52" spans="1:12" ht="20.25" customHeight="1" x14ac:dyDescent="0.15">
      <c r="A52" s="12" t="s">
        <v>68</v>
      </c>
      <c r="B52" s="26">
        <v>664199.23</v>
      </c>
      <c r="C52" s="2">
        <v>0</v>
      </c>
      <c r="D52" s="5">
        <v>0</v>
      </c>
      <c r="E52" s="5">
        <v>0</v>
      </c>
      <c r="F52" s="33" t="s">
        <v>54</v>
      </c>
      <c r="G52" s="7">
        <f t="shared" si="5"/>
        <v>33209.961499999998</v>
      </c>
      <c r="H52" s="35">
        <v>2509</v>
      </c>
      <c r="I52" s="32">
        <v>282.94499999999999</v>
      </c>
      <c r="J52" s="4">
        <f>(B52+E52)-G52+H52+I52</f>
        <v>633781.21349999995</v>
      </c>
      <c r="K52" s="6">
        <f t="shared" si="6"/>
        <v>63378.121350000001</v>
      </c>
      <c r="L52" s="7">
        <f t="shared" si="2"/>
        <v>0</v>
      </c>
    </row>
    <row r="53" spans="1:12" ht="20.25" customHeight="1" x14ac:dyDescent="0.15">
      <c r="A53" s="12" t="s">
        <v>30</v>
      </c>
      <c r="B53" s="5">
        <v>3113038.0900571845</v>
      </c>
      <c r="C53" s="16">
        <v>0.55300000000000005</v>
      </c>
      <c r="D53" s="5">
        <f t="shared" si="9"/>
        <v>1721510.0638016232</v>
      </c>
      <c r="E53" s="6">
        <v>419321.72670479072</v>
      </c>
      <c r="F53" s="7">
        <f t="shared" ref="F53:F55" si="16">(B53-D53+E53)*0.1</f>
        <v>181084.97529603521</v>
      </c>
      <c r="G53" s="33" t="s">
        <v>54</v>
      </c>
      <c r="H53" s="31" t="s">
        <v>54</v>
      </c>
      <c r="I53" s="32">
        <v>2259.2871374795632</v>
      </c>
      <c r="J53" s="4">
        <f>(B53+E53)-F53+I53</f>
        <v>3353534.1286034193</v>
      </c>
      <c r="K53" s="6">
        <f t="shared" si="6"/>
        <v>335353.41286034195</v>
      </c>
      <c r="L53" s="7">
        <f t="shared" si="2"/>
        <v>1536059.6264898542</v>
      </c>
    </row>
    <row r="54" spans="1:12" ht="20.25" customHeight="1" x14ac:dyDescent="0.15">
      <c r="A54" s="12" t="s">
        <v>31</v>
      </c>
      <c r="B54" s="5">
        <v>3093221.7599262376</v>
      </c>
      <c r="C54" s="16">
        <v>0.65800000000000003</v>
      </c>
      <c r="D54" s="5">
        <f t="shared" si="9"/>
        <v>2035339.9180314646</v>
      </c>
      <c r="E54" s="6">
        <v>401301.83995083021</v>
      </c>
      <c r="F54" s="7">
        <f t="shared" si="16"/>
        <v>145918.36818456033</v>
      </c>
      <c r="G54" s="7">
        <f t="shared" si="5"/>
        <v>72959.184092280164</v>
      </c>
      <c r="H54" s="31" t="s">
        <v>54</v>
      </c>
      <c r="I54" s="32">
        <v>2244.6800047031675</v>
      </c>
      <c r="J54" s="4">
        <f>(B54+E54)-F54-G54+I54</f>
        <v>3277890.7276049308</v>
      </c>
      <c r="K54" s="6">
        <f t="shared" si="6"/>
        <v>327789.07276049309</v>
      </c>
      <c r="L54" s="7">
        <f t="shared" si="2"/>
        <v>1819654.70815506</v>
      </c>
    </row>
    <row r="55" spans="1:12" ht="20.25" customHeight="1" x14ac:dyDescent="0.15">
      <c r="A55" s="12" t="s">
        <v>32</v>
      </c>
      <c r="B55" s="5">
        <v>1122162.3796871796</v>
      </c>
      <c r="C55" s="16">
        <v>0.376</v>
      </c>
      <c r="D55" s="5">
        <f t="shared" si="9"/>
        <v>421933.0547623795</v>
      </c>
      <c r="E55" s="6">
        <v>215637.25312478619</v>
      </c>
      <c r="F55" s="7">
        <f t="shared" si="16"/>
        <v>91586.657804958639</v>
      </c>
      <c r="G55" s="7">
        <f t="shared" si="5"/>
        <v>45793.328902479319</v>
      </c>
      <c r="H55" s="31" t="s">
        <v>54</v>
      </c>
      <c r="I55" s="32">
        <v>809.73347828645024</v>
      </c>
      <c r="J55" s="4">
        <f t="shared" ref="J55:J56" si="17">(B55+E55)-F55-G55+I55</f>
        <v>1201229.3795828146</v>
      </c>
      <c r="K55" s="6">
        <f t="shared" si="6"/>
        <v>120122.93795828147</v>
      </c>
      <c r="L55" s="7">
        <f t="shared" si="2"/>
        <v>376766.83009006566</v>
      </c>
    </row>
    <row r="56" spans="1:12" ht="20.25" customHeight="1" x14ac:dyDescent="0.15">
      <c r="A56" s="12" t="s">
        <v>33</v>
      </c>
      <c r="B56" s="5">
        <v>2579045.8317123447</v>
      </c>
      <c r="C56" s="16">
        <v>0.61299999999999999</v>
      </c>
      <c r="D56" s="5">
        <f t="shared" si="9"/>
        <v>1580955.0948396672</v>
      </c>
      <c r="E56" s="6">
        <v>430693.88780823001</v>
      </c>
      <c r="F56" s="7">
        <f>(B56-D56+E56)*0.1</f>
        <v>142878.46246809076</v>
      </c>
      <c r="G56" s="7">
        <f t="shared" si="5"/>
        <v>71439.231234045379</v>
      </c>
      <c r="H56" s="31" t="s">
        <v>54</v>
      </c>
      <c r="I56" s="32">
        <v>1870.3414366534319</v>
      </c>
      <c r="J56" s="4">
        <f t="shared" si="17"/>
        <v>2797292.3672550917</v>
      </c>
      <c r="K56" s="6">
        <f t="shared" si="6"/>
        <v>279729.23672550917</v>
      </c>
      <c r="L56" s="7">
        <f t="shared" si="2"/>
        <v>1409481.07272693</v>
      </c>
    </row>
    <row r="57" spans="1:12" ht="20.25" customHeight="1" x14ac:dyDescent="0.15">
      <c r="A57" s="12" t="s">
        <v>69</v>
      </c>
      <c r="B57" s="5">
        <v>398519.538</v>
      </c>
      <c r="C57" s="16">
        <v>0.52200000000000002</v>
      </c>
      <c r="D57" s="5">
        <f t="shared" si="9"/>
        <v>208027.198836</v>
      </c>
      <c r="E57" s="6">
        <v>141880.69199999998</v>
      </c>
      <c r="F57" s="33" t="s">
        <v>54</v>
      </c>
      <c r="G57" s="33" t="s">
        <v>54</v>
      </c>
      <c r="H57" s="35">
        <v>6454</v>
      </c>
      <c r="I57" s="32">
        <v>282.94499999999999</v>
      </c>
      <c r="J57" s="4">
        <f>(B57+E57)+H57+I57</f>
        <v>547137.17499999993</v>
      </c>
      <c r="K57" s="6">
        <f t="shared" si="6"/>
        <v>54713.717499999999</v>
      </c>
      <c r="L57" s="7">
        <f t="shared" si="2"/>
        <v>179466.63830100003</v>
      </c>
    </row>
    <row r="58" spans="1:12" s="14" customFormat="1" ht="20.25" customHeight="1" x14ac:dyDescent="0.15">
      <c r="A58" s="12" t="s">
        <v>37</v>
      </c>
      <c r="B58" s="13">
        <f>SUM(B2:B57)</f>
        <v>161951257.48904181</v>
      </c>
      <c r="C58" s="13"/>
      <c r="D58" s="13">
        <f t="shared" ref="D58" si="18">SUM(D2:D57)</f>
        <v>95100681.221915543</v>
      </c>
      <c r="E58" s="13">
        <f>SUM(E2:E57)</f>
        <v>20656883.802209359</v>
      </c>
      <c r="F58" s="13">
        <f t="shared" ref="F58" si="19">SUM(F2:F57)</f>
        <v>6079119.8513345588</v>
      </c>
      <c r="G58" s="13">
        <f t="shared" ref="G58:I58" si="20">SUM(G2:G57)</f>
        <v>3202604.3380345698</v>
      </c>
      <c r="H58" s="15">
        <f t="shared" si="20"/>
        <v>1003488</v>
      </c>
      <c r="I58" s="13">
        <f t="shared" si="20"/>
        <v>113178.00000000004</v>
      </c>
      <c r="J58" s="24">
        <f>SUM(J2:J57)</f>
        <v>174443083.10188201</v>
      </c>
      <c r="K58" s="13">
        <f>SUM(K2:K57)</f>
        <v>17444308.310188204</v>
      </c>
      <c r="L58" s="13">
        <f>SUM(L2:L57)</f>
        <v>84814918.79201144</v>
      </c>
    </row>
    <row r="59" spans="1:12" s="14" customFormat="1" ht="20.25" customHeight="1" x14ac:dyDescent="0.15">
      <c r="A59" s="12"/>
      <c r="B59" s="13"/>
      <c r="C59" s="13"/>
      <c r="D59" s="13"/>
      <c r="E59" s="13"/>
      <c r="F59" s="13"/>
      <c r="G59" s="13"/>
      <c r="H59" s="15"/>
      <c r="I59" s="13"/>
      <c r="J59" s="27"/>
      <c r="K59" s="13"/>
      <c r="L59" s="13"/>
    </row>
    <row r="60" spans="1:12" s="38" customFormat="1" ht="24.95" customHeight="1" x14ac:dyDescent="0.15">
      <c r="A60" s="38" t="s">
        <v>38</v>
      </c>
      <c r="B60" s="43" t="s">
        <v>39</v>
      </c>
      <c r="C60" s="45"/>
      <c r="D60" s="45"/>
      <c r="E60" s="45"/>
      <c r="F60" s="45"/>
      <c r="G60" s="45"/>
      <c r="H60" s="45"/>
      <c r="I60" s="45"/>
      <c r="J60" s="45"/>
      <c r="K60" s="45"/>
      <c r="L60" s="45"/>
    </row>
    <row r="61" spans="1:12" s="38" customFormat="1" ht="51.75" customHeight="1" x14ac:dyDescent="0.15">
      <c r="A61" s="38" t="s">
        <v>40</v>
      </c>
      <c r="B61" s="46" t="s">
        <v>73</v>
      </c>
      <c r="C61" s="45"/>
      <c r="D61" s="45"/>
      <c r="E61" s="45"/>
      <c r="F61" s="45"/>
      <c r="G61" s="45"/>
      <c r="H61" s="45"/>
      <c r="I61" s="45"/>
      <c r="J61" s="45"/>
      <c r="K61" s="45"/>
      <c r="L61" s="45"/>
    </row>
    <row r="62" spans="1:12" s="38" customFormat="1" ht="51.75" customHeight="1" x14ac:dyDescent="0.15">
      <c r="A62" s="38" t="s">
        <v>41</v>
      </c>
      <c r="B62" s="46" t="s">
        <v>72</v>
      </c>
      <c r="C62" s="46"/>
      <c r="D62" s="46"/>
      <c r="E62" s="46"/>
      <c r="F62" s="46"/>
      <c r="G62" s="46"/>
      <c r="H62" s="46"/>
      <c r="I62" s="46"/>
      <c r="J62" s="46"/>
      <c r="K62" s="46"/>
      <c r="L62" s="46"/>
    </row>
    <row r="63" spans="1:12" s="38" customFormat="1" ht="51.75" customHeight="1" x14ac:dyDescent="0.15">
      <c r="A63" s="38" t="s">
        <v>42</v>
      </c>
      <c r="B63" s="43" t="s">
        <v>89</v>
      </c>
      <c r="C63" s="43"/>
      <c r="D63" s="43"/>
      <c r="E63" s="43"/>
      <c r="F63" s="43"/>
      <c r="G63" s="43"/>
      <c r="H63" s="43"/>
      <c r="I63" s="43"/>
      <c r="J63" s="43"/>
      <c r="K63" s="43"/>
      <c r="L63" s="43"/>
    </row>
    <row r="64" spans="1:12" s="38" customFormat="1" ht="51.75" customHeight="1" x14ac:dyDescent="0.15">
      <c r="A64" s="38" t="s">
        <v>43</v>
      </c>
      <c r="B64" s="46" t="s">
        <v>76</v>
      </c>
      <c r="C64" s="46"/>
      <c r="D64" s="46"/>
      <c r="E64" s="46"/>
      <c r="F64" s="46"/>
      <c r="G64" s="46"/>
      <c r="H64" s="46"/>
      <c r="I64" s="46"/>
      <c r="J64" s="46"/>
      <c r="K64" s="46"/>
      <c r="L64" s="46"/>
    </row>
    <row r="65" spans="1:12" s="38" customFormat="1" ht="155.25" customHeight="1" x14ac:dyDescent="0.15">
      <c r="A65" s="38" t="s">
        <v>44</v>
      </c>
      <c r="B65" s="46" t="s">
        <v>92</v>
      </c>
      <c r="C65" s="46"/>
      <c r="D65" s="46"/>
      <c r="E65" s="46"/>
      <c r="F65" s="46"/>
      <c r="G65" s="46"/>
      <c r="H65" s="46"/>
      <c r="I65" s="46"/>
      <c r="J65" s="46"/>
      <c r="K65" s="46"/>
      <c r="L65" s="46"/>
    </row>
    <row r="66" spans="1:12" s="38" customFormat="1" ht="156.75" customHeight="1" x14ac:dyDescent="0.15">
      <c r="A66" s="38" t="s">
        <v>45</v>
      </c>
      <c r="B66" s="46" t="s">
        <v>93</v>
      </c>
      <c r="C66" s="46"/>
      <c r="D66" s="46"/>
      <c r="E66" s="46"/>
      <c r="F66" s="46"/>
      <c r="G66" s="46"/>
      <c r="H66" s="46"/>
      <c r="I66" s="46"/>
      <c r="J66" s="46"/>
      <c r="K66" s="46"/>
      <c r="L66" s="46"/>
    </row>
    <row r="67" spans="1:12" s="38" customFormat="1" ht="129.75" customHeight="1" x14ac:dyDescent="0.15">
      <c r="A67" s="38" t="s">
        <v>46</v>
      </c>
      <c r="B67" s="46" t="s">
        <v>90</v>
      </c>
      <c r="C67" s="46"/>
      <c r="D67" s="46"/>
      <c r="E67" s="46"/>
      <c r="F67" s="46"/>
      <c r="G67" s="46"/>
      <c r="H67" s="46"/>
      <c r="I67" s="46"/>
      <c r="J67" s="46"/>
      <c r="K67" s="46"/>
      <c r="L67" s="46"/>
    </row>
    <row r="68" spans="1:12" s="38" customFormat="1" ht="62.25" customHeight="1" x14ac:dyDescent="0.15">
      <c r="A68" s="38" t="s">
        <v>48</v>
      </c>
      <c r="B68" s="46" t="s">
        <v>91</v>
      </c>
      <c r="C68" s="46"/>
      <c r="D68" s="46"/>
      <c r="E68" s="46"/>
      <c r="F68" s="46"/>
      <c r="G68" s="46"/>
      <c r="H68" s="46"/>
      <c r="I68" s="46"/>
      <c r="J68" s="46"/>
      <c r="K68" s="46"/>
      <c r="L68" s="46"/>
    </row>
    <row r="69" spans="1:12" s="38" customFormat="1" ht="132" customHeight="1" x14ac:dyDescent="0.15">
      <c r="A69" s="38" t="s">
        <v>55</v>
      </c>
      <c r="B69" s="43" t="s">
        <v>82</v>
      </c>
      <c r="C69" s="43"/>
      <c r="D69" s="43"/>
      <c r="E69" s="43"/>
      <c r="F69" s="43"/>
      <c r="G69" s="43"/>
      <c r="H69" s="43"/>
      <c r="I69" s="43"/>
      <c r="J69" s="43"/>
      <c r="K69" s="43"/>
      <c r="L69" s="43"/>
    </row>
    <row r="70" spans="1:12" s="38" customFormat="1" ht="49.5" customHeight="1" x14ac:dyDescent="0.15">
      <c r="A70" s="38" t="s">
        <v>70</v>
      </c>
      <c r="B70" s="43" t="s">
        <v>81</v>
      </c>
      <c r="C70" s="43"/>
      <c r="D70" s="43"/>
      <c r="E70" s="43"/>
      <c r="F70" s="43"/>
      <c r="G70" s="43"/>
      <c r="H70" s="43"/>
      <c r="I70" s="43"/>
      <c r="J70" s="43"/>
      <c r="K70" s="43"/>
      <c r="L70" s="43"/>
    </row>
    <row r="71" spans="1:12" s="40" customFormat="1" ht="66.75" customHeight="1" x14ac:dyDescent="0.15">
      <c r="A71" s="38" t="s">
        <v>71</v>
      </c>
      <c r="B71" s="44" t="s">
        <v>83</v>
      </c>
      <c r="C71" s="44"/>
      <c r="D71" s="44"/>
      <c r="E71" s="44"/>
      <c r="F71" s="44"/>
      <c r="G71" s="44"/>
      <c r="H71" s="44"/>
      <c r="I71" s="44"/>
      <c r="J71" s="44"/>
      <c r="K71" s="44"/>
      <c r="L71" s="44"/>
    </row>
  </sheetData>
  <autoFilter ref="A1:L1"/>
  <mergeCells count="12">
    <mergeCell ref="B69:L69"/>
    <mergeCell ref="B70:L70"/>
    <mergeCell ref="B71:L71"/>
    <mergeCell ref="B60:L60"/>
    <mergeCell ref="B61:L61"/>
    <mergeCell ref="B63:L63"/>
    <mergeCell ref="B62:L62"/>
    <mergeCell ref="B67:L67"/>
    <mergeCell ref="B68:L68"/>
    <mergeCell ref="B66:L66"/>
    <mergeCell ref="B64:L64"/>
    <mergeCell ref="B65:L65"/>
  </mergeCells>
  <printOptions gridLines="1"/>
  <pageMargins left="0.7" right="0.7" top="0.75" bottom="0.75" header="0.3" footer="0.3"/>
  <pageSetup scale="70" fitToWidth="0" fitToHeight="0" orientation="landscape" horizontalDpi="1200" verticalDpi="1200" r:id="rId1"/>
  <headerFooter>
    <oddHeader>&amp;C&amp;"Arial,Bold"&amp;18FY 2017 State JAG Allocation Summary</oddHeader>
  </headerFooter>
  <rowBreaks count="3" manualBreakCount="3">
    <brk id="29" max="11" man="1"/>
    <brk id="59" max="11" man="1"/>
    <brk id="66" max="11" man="1"/>
  </rowBreaks>
  <ignoredErrors>
    <ignoredError sqref="J12 J14 J17 J20 J23 J25 J27 J5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67308EC99C53A4B9EE0B5ED91689ADC" ma:contentTypeVersion="0" ma:contentTypeDescription="Create a new document." ma:contentTypeScope="" ma:versionID="04e6379e062308e3af59aa863643f2d4">
  <xsd:schema xmlns:xsd="http://www.w3.org/2001/XMLSchema" xmlns:xs="http://www.w3.org/2001/XMLSchema" xmlns:p="http://schemas.microsoft.com/office/2006/metadata/properties" xmlns:ns2="48bec08d-da6a-42fa-8c91-118b4519a163" targetNamespace="http://schemas.microsoft.com/office/2006/metadata/properties" ma:root="true" ma:fieldsID="7c5024ff04f525329467c78d243f2bdb" ns2:_="">
    <xsd:import namespace="48bec08d-da6a-42fa-8c91-118b4519a16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bec08d-da6a-42fa-8c91-118b4519a1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8bec08d-da6a-42fa-8c91-118b4519a163">5AHV4T5YRJQ4-572-58</_dlc_DocId>
    <_dlc_DocIdUrl xmlns="48bec08d-da6a-42fa-8c91-118b4519a163">
      <Url>https://ojpnet.ojp.usdoj.gov/bureaus_offices/BJA/TeamSites/Grants/JAG/_layouts/15/DocIdRedir.aspx?ID=5AHV4T5YRJQ4-572-58</Url>
      <Description>5AHV4T5YRJQ4-572-58</Description>
    </_dlc_DocIdUrl>
  </documentManagement>
</p:properties>
</file>

<file path=customXml/itemProps1.xml><?xml version="1.0" encoding="utf-8"?>
<ds:datastoreItem xmlns:ds="http://schemas.openxmlformats.org/officeDocument/2006/customXml" ds:itemID="{FD56DAC5-4053-452B-8800-94A85EBCE907}">
  <ds:schemaRefs>
    <ds:schemaRef ds:uri="http://schemas.microsoft.com/sharepoint/events"/>
  </ds:schemaRefs>
</ds:datastoreItem>
</file>

<file path=customXml/itemProps2.xml><?xml version="1.0" encoding="utf-8"?>
<ds:datastoreItem xmlns:ds="http://schemas.openxmlformats.org/officeDocument/2006/customXml" ds:itemID="{6AC89B7F-7B79-426F-9D03-8BDB3268BC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bec08d-da6a-42fa-8c91-118b4519a1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B1DBB7-37EE-4305-B8CC-6C20B5E8D567}">
  <ds:schemaRefs>
    <ds:schemaRef ds:uri="http://schemas.microsoft.com/sharepoint/v3/contenttype/forms"/>
  </ds:schemaRefs>
</ds:datastoreItem>
</file>

<file path=customXml/itemProps4.xml><?xml version="1.0" encoding="utf-8"?>
<ds:datastoreItem xmlns:ds="http://schemas.openxmlformats.org/officeDocument/2006/customXml" ds:itemID="{B87EDFAB-FE24-4CF4-9683-E3A8C9D48F59}">
  <ds:schemaRefs>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schemas.microsoft.com/office/2006/documentManagement/types"/>
    <ds:schemaRef ds:uri="http://purl.org/dc/dcmitype/"/>
    <ds:schemaRef ds:uri="http://schemas.openxmlformats.org/package/2006/metadata/core-properties"/>
    <ds:schemaRef ds:uri="48bec08d-da6a-42fa-8c91-118b4519a16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 17 State JAG</vt:lpstr>
      <vt:lpstr>'FY 17 State JAG'!Print_Area</vt:lpstr>
      <vt:lpstr>'FY 17 State JAG'!Print_Titles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Locicero, Darius</dc:creator>
  <cp:lastModifiedBy>Janice Waddy</cp:lastModifiedBy>
  <cp:lastPrinted>2017-07-26T19:00:42Z</cp:lastPrinted>
  <dcterms:created xsi:type="dcterms:W3CDTF">2010-04-11T15:07:15Z</dcterms:created>
  <dcterms:modified xsi:type="dcterms:W3CDTF">2017-07-26T19:05:23Z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0x010100167308EC99C53A4B9EE0B5ED91689ADC</vt:lpwstr>
  </property>
  <property fmtid="{D5CDD505-2E9C-101B-9397-08002B2CF9AE}" pid="3" name="_dlc_DocIdItemGuid">
    <vt:lpwstr>b5a07f67-b5b6-4ead-bd64-bc853e560ed8</vt:lpwstr>
  </property>
</Properties>
</file>